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048" tabRatio="922" activeTab="0"/>
  </bookViews>
  <sheets>
    <sheet name="PLANILHA ORÇ." sheetId="1" r:id="rId1"/>
    <sheet name="BDI" sheetId="2" r:id="rId2"/>
    <sheet name="CRON." sheetId="3" r:id="rId3"/>
    <sheet name="COMPOSIÇÃO ADM" sheetId="4" r:id="rId4"/>
    <sheet name="COMPOSIÇÃO CUSTO" sheetId="5" r:id="rId5"/>
  </sheets>
  <externalReferences>
    <externalReference r:id="rId8"/>
  </externalReferences>
  <definedNames>
    <definedName name="_xlfn.SINGLE" hidden="1">#NAME?</definedName>
    <definedName name="_xlnm.Print_Area" localSheetId="1">'BDI'!$A$1:$I$46</definedName>
    <definedName name="_xlnm.Print_Area" localSheetId="3">'COMPOSIÇÃO ADM'!$A$1:$F$54</definedName>
    <definedName name="_xlnm.Print_Area" localSheetId="4">'COMPOSIÇÃO CUSTO'!$A$1:$J$349</definedName>
    <definedName name="_xlnm.Print_Area" localSheetId="2">'CRON.'!$A$1:$J$32</definedName>
    <definedName name="_xlnm.Print_Area" localSheetId="0">'PLANILHA ORÇ.'!$A$4:$J$123</definedName>
    <definedName name="_xlnm.Print_Titles" localSheetId="4">'COMPOSIÇÃO CUSTO'!$1:$7</definedName>
    <definedName name="_xlnm.Print_Titles" localSheetId="0">'PLANILHA ORÇ.'!$4:$11</definedName>
  </definedNames>
  <calcPr fullCalcOnLoad="1"/>
</workbook>
</file>

<file path=xl/sharedStrings.xml><?xml version="1.0" encoding="utf-8"?>
<sst xmlns="http://schemas.openxmlformats.org/spreadsheetml/2006/main" count="1456" uniqueCount="410">
  <si>
    <t>ITEM</t>
  </si>
  <si>
    <t>m</t>
  </si>
  <si>
    <t>un</t>
  </si>
  <si>
    <t>m²</t>
  </si>
  <si>
    <t xml:space="preserve">Planilha Orçamentária </t>
  </si>
  <si>
    <t>1.1</t>
  </si>
  <si>
    <t>2.1</t>
  </si>
  <si>
    <t>2.2</t>
  </si>
  <si>
    <t>2.3</t>
  </si>
  <si>
    <t>3.1</t>
  </si>
  <si>
    <t>3.2</t>
  </si>
  <si>
    <t>6.1</t>
  </si>
  <si>
    <t>6.2</t>
  </si>
  <si>
    <t>6.3</t>
  </si>
  <si>
    <t>7.1</t>
  </si>
  <si>
    <t>8.1</t>
  </si>
  <si>
    <t>DESCRIÇÃO DOS SERVIÇOS</t>
  </si>
  <si>
    <t>UNID.</t>
  </si>
  <si>
    <t>QUANT.</t>
  </si>
  <si>
    <t>PR. UNIT.(R$)</t>
  </si>
  <si>
    <t>VALOR (R$)</t>
  </si>
  <si>
    <t>1.0</t>
  </si>
  <si>
    <t xml:space="preserve">SERVIÇOS PRELIMINARES </t>
  </si>
  <si>
    <t>2.0</t>
  </si>
  <si>
    <t>Subtotal item 2.0</t>
  </si>
  <si>
    <t>3.0</t>
  </si>
  <si>
    <t>Subtotal item 3.0</t>
  </si>
  <si>
    <t>5.0</t>
  </si>
  <si>
    <t>Subtotal item 5.0</t>
  </si>
  <si>
    <t>6.0</t>
  </si>
  <si>
    <t>Subtotal item 6.0</t>
  </si>
  <si>
    <t>7.0</t>
  </si>
  <si>
    <t>Subtotal item 7.0</t>
  </si>
  <si>
    <t>8.0</t>
  </si>
  <si>
    <t>Subtotal item 8.0</t>
  </si>
  <si>
    <t>m³</t>
  </si>
  <si>
    <t>2.4</t>
  </si>
  <si>
    <t>SINAPI</t>
  </si>
  <si>
    <t>CÓDIGO</t>
  </si>
  <si>
    <t>FONTE</t>
  </si>
  <si>
    <t>5.2</t>
  </si>
  <si>
    <t>CABOS E FIOS (CONDUTORES)</t>
  </si>
  <si>
    <t>Condutor de cobre unipolar, isolação em PVC/70ºC, camada de proteção em PVC, não propagador de chamas, classe de tensão 750V, encordoamento classe 5, flexível, com as seguintes seções nominais:</t>
  </si>
  <si>
    <t>#2,5 mm²</t>
  </si>
  <si>
    <t>ILUMINAÇÃO E TOMADAS</t>
  </si>
  <si>
    <t>3.3</t>
  </si>
  <si>
    <t>3.4</t>
  </si>
  <si>
    <t>Tomada universal, 2P+T, 10A/250v, cor branca, completa</t>
  </si>
  <si>
    <t>Caixa de passagem PVC 3" octogonal</t>
  </si>
  <si>
    <t>BDI</t>
  </si>
  <si>
    <t>CRONOGRAMA FÍSICO - FINANCEIRO</t>
  </si>
  <si>
    <t>Itens</t>
  </si>
  <si>
    <t>Atividades</t>
  </si>
  <si>
    <t>Valores</t>
  </si>
  <si>
    <t>Peso</t>
  </si>
  <si>
    <t>R$</t>
  </si>
  <si>
    <t>%</t>
  </si>
  <si>
    <t>MOVIMENTO EM TERRA</t>
  </si>
  <si>
    <t>VALOR TOTAL</t>
  </si>
  <si>
    <t>Valor Simples</t>
  </si>
  <si>
    <t>Percentual Simples</t>
  </si>
  <si>
    <t>Valor Acumulado</t>
  </si>
  <si>
    <t>Percentual Acumulado</t>
  </si>
  <si>
    <t>Cron. físico-financeiro com B.D.I. - A empresa vencedora deverá apresentar cronograma físico-financeiro para desembolso.</t>
  </si>
  <si>
    <t>INSTALAÇÕES ELÉTRICAS</t>
  </si>
  <si>
    <t>4.0</t>
  </si>
  <si>
    <t>4.1</t>
  </si>
  <si>
    <t xml:space="preserve">Reaterro manual apiloado com soquete de vala com material da obra  </t>
  </si>
  <si>
    <t>#1,5 mm²</t>
  </si>
  <si>
    <t>Interruptor paralelo (2 módulos), fornecimento e instalação</t>
  </si>
  <si>
    <t>Luminárias tipo spot, de sobrepor, com 1 lâmpada 15 W, fornecimento e instalação</t>
  </si>
  <si>
    <t>PLANILHA DE COMPOSIÇÃO DE BDI</t>
  </si>
  <si>
    <t>DESCRIÇÃO</t>
  </si>
  <si>
    <t>A</t>
  </si>
  <si>
    <t>BONIFICAÇÃO (LUCRO)</t>
  </si>
  <si>
    <t>B</t>
  </si>
  <si>
    <t>DESPESAS INDIRETAS</t>
  </si>
  <si>
    <t>B.1</t>
  </si>
  <si>
    <t>ADMINISTRAÇÃO CENTRAL</t>
  </si>
  <si>
    <t>B.2</t>
  </si>
  <si>
    <t>SEGURANÇA PATRIMONIAL</t>
  </si>
  <si>
    <t>B.3</t>
  </si>
  <si>
    <t>DESPESAS FINANCEIRAS</t>
  </si>
  <si>
    <t>C</t>
  </si>
  <si>
    <t>IMPOSTOS</t>
  </si>
  <si>
    <t>C.1</t>
  </si>
  <si>
    <t>PIS</t>
  </si>
  <si>
    <t>C.2</t>
  </si>
  <si>
    <t>ISS</t>
  </si>
  <si>
    <t>C.3</t>
  </si>
  <si>
    <t>COFINS</t>
  </si>
  <si>
    <t>C.4</t>
  </si>
  <si>
    <t>INSS</t>
  </si>
  <si>
    <t>BDI = {[(1+A) x (1+B)] / (1-C)} -1</t>
  </si>
  <si>
    <t>TOTAL - BDI</t>
  </si>
  <si>
    <t>PREFEITURA MUNICIPAL DE NOVO PROGRESSO</t>
  </si>
  <si>
    <t>Porta de abrir em madeira 0,90x2,10m , incluso dobradiças, fornecimento e instalação</t>
  </si>
  <si>
    <t>#4,0 mm²</t>
  </si>
  <si>
    <t>#6,0 mm²</t>
  </si>
  <si>
    <t>#25,0 mm²</t>
  </si>
  <si>
    <t>#50,0 mm²</t>
  </si>
  <si>
    <t>Tomada universal, 2P+T, 20A, cor branca, completa</t>
  </si>
  <si>
    <t>Interruptor simples (1 Módulo) 10 A/250 V, completo</t>
  </si>
  <si>
    <t>Interruptor simples (2 Módulos) 10 A/250 V, completo</t>
  </si>
  <si>
    <t>Interruptor simples (3 Módulos) 10 A/250 V, completo</t>
  </si>
  <si>
    <t>LÂMPADA FLUORESCENTE ESPIRAL BRANCA 65 W, BASE E27 - FORNECIMENTO E INSTALAÇÃO</t>
  </si>
  <si>
    <t>LÂMPADA FLUORESCENTE ESPIRAL BRANCA 45 W, BASE E27 - FORNECIMENTO E INSTALAÇÃO</t>
  </si>
  <si>
    <t>15.16</t>
  </si>
  <si>
    <t>15.17</t>
  </si>
  <si>
    <t>15.18</t>
  </si>
  <si>
    <t>15.19</t>
  </si>
  <si>
    <t>15.21</t>
  </si>
  <si>
    <t>15.23</t>
  </si>
  <si>
    <t>15.27</t>
  </si>
  <si>
    <t>Subtotal item 1.0</t>
  </si>
  <si>
    <t>Subtotal item 4.0</t>
  </si>
  <si>
    <t>M</t>
  </si>
  <si>
    <t>COMPOSIÇÃO DA ADMNISTRAÇÃO DA OBRA</t>
  </si>
  <si>
    <t>NATUREZA DO SERVIÇO - ADMINISTRAÇÃO DA OBRA</t>
  </si>
  <si>
    <t>DISCRIMINAÇÃO</t>
  </si>
  <si>
    <t>Quantidade</t>
  </si>
  <si>
    <t>Unid.</t>
  </si>
  <si>
    <t>Valor Unitário</t>
  </si>
  <si>
    <t>Valor Total</t>
  </si>
  <si>
    <t>MÃO DE OBRA</t>
  </si>
  <si>
    <t>Encarregado</t>
  </si>
  <si>
    <t>Mês</t>
  </si>
  <si>
    <t xml:space="preserve">Engenheiro </t>
  </si>
  <si>
    <t>HORAS</t>
  </si>
  <si>
    <t>Almoxarife</t>
  </si>
  <si>
    <t>Vigilância noturna (vigia sem arma)</t>
  </si>
  <si>
    <t>MESTRE DE OBRAS COM ENCARGOS COMPLEMENTARES</t>
  </si>
  <si>
    <t xml:space="preserve">Apontador </t>
  </si>
  <si>
    <t>SOMATÓRIO GERAL</t>
  </si>
  <si>
    <t xml:space="preserve">ENCARGOS SOCIAIS(50,49%)- JÁ INCLUSO </t>
  </si>
  <si>
    <t>TOTAL GERAL</t>
  </si>
  <si>
    <t>5.10</t>
  </si>
  <si>
    <r>
      <t xml:space="preserve">JANELA DE ALUMÍNIO DE CORRER, </t>
    </r>
    <r>
      <rPr>
        <b/>
        <sz val="10"/>
        <rFont val="Arial"/>
        <family val="2"/>
      </rPr>
      <t>2 FOLHAS</t>
    </r>
    <r>
      <rPr>
        <sz val="10"/>
        <rFont val="Arial"/>
        <family val="2"/>
      </rPr>
      <t>, FIXAÇÃO COM PARAFUSO, VEDAÇÃO COM ESPUMA EXPANSIVA PU, COM VIDROS, PADRONIZADA.</t>
    </r>
  </si>
  <si>
    <t>TRAMA DE MADEIRA COMPOSTA POR TERÇAS PARA TELHADOS DE ATÉ 2 ÁGUAS PARA TELHA ONDULADA DE FIBROCIMENTO, METÁLICA, PLÁSTICA OU TERMOACÚSTICA, INCLUSO TRANSPORTE VERTICAL</t>
  </si>
  <si>
    <t>SEDOP</t>
  </si>
  <si>
    <t>Caixa de passagem PVC 4x2" BAIXA - fornecimento e instalação</t>
  </si>
  <si>
    <t>Caixa de passagem PVC 4x2" MEDIA - fornecimento e instalação</t>
  </si>
  <si>
    <t>Caixa de passagem PVC 4x2" ALTA - fornecimento e instalação</t>
  </si>
  <si>
    <t>#16,0 mm²</t>
  </si>
  <si>
    <t>TOMADA BAIXA DE EMBUTIR (1 MÓDULO), 2P+T 10 A, INCLUINDO SUPORTE E PLACA - FORNECIMENTO E INSTALAÇÃO.</t>
  </si>
  <si>
    <t>TOMADA ALTA DE EMBUTIR (1 MÓDULO), 2P+T 10 A, INCLUINDO SUPORTE E PLACA - FORNECIMENTO E INSTALAÇÃO.</t>
  </si>
  <si>
    <t>INTERRUPTOR SIMPLES (1 MÓDULO) COM 1 TOMADA DE EMBUTIR 2P+T 10 A, INCLUINDO SUPORTE E PLACA - FORNECIMENTO E INSTALAÇÃO.</t>
  </si>
  <si>
    <t>TOMADA MÉDIA DE EMBUTIR (1 MÓDULO), 2P+T 20 A, INCLUINDO SUPORTE E PLACA - FORNECIMENTO E INSTALAÇÃO.</t>
  </si>
  <si>
    <t>Custo TOTAL com BDI incluso</t>
  </si>
  <si>
    <t>TOMADA DE REDE RJ45 - FORNECIMENTO E INSTALAÇÃO.</t>
  </si>
  <si>
    <t>7.2</t>
  </si>
  <si>
    <t>REFLETOR RETANGULAR FECHADO COM LAMPADA VAPOR METALICO 400 W</t>
  </si>
  <si>
    <t>4.2</t>
  </si>
  <si>
    <t>PORTAO DE FERRO COM VARA 1/2", COM REQUADRO</t>
  </si>
  <si>
    <t>74100/001</t>
  </si>
  <si>
    <t>14.9</t>
  </si>
  <si>
    <t>14.10</t>
  </si>
  <si>
    <t>14.11</t>
  </si>
  <si>
    <t>14.12</t>
  </si>
  <si>
    <t>MêsxValor/Percentagem de Serv. Executados</t>
  </si>
  <si>
    <t>5,62x18,25</t>
  </si>
  <si>
    <t>Placa da obra em chapa galvanizada (2,00 X 1,20 M), instalada</t>
  </si>
  <si>
    <t>SINAPI/SEDOP</t>
  </si>
  <si>
    <t>#35,0 mm²</t>
  </si>
  <si>
    <t>ADMINISTRAÇÃO LOCAL</t>
  </si>
  <si>
    <t>COMP.</t>
  </si>
  <si>
    <t>Administração da obra</t>
  </si>
  <si>
    <t>5.1</t>
  </si>
  <si>
    <t>7.3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</si>
  <si>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</si>
  <si>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</si>
  <si>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</si>
  <si>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</si>
  <si>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</si>
  <si>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</si>
  <si>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</si>
  <si>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</si>
  <si>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</si>
  <si>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</si>
  <si>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14.24</t>
  </si>
  <si>
    <t>14.25</t>
  </si>
  <si>
    <t>unid.</t>
  </si>
  <si>
    <t>#10,0 mm²</t>
  </si>
  <si>
    <t>Tomada 2P+T 10A</t>
  </si>
  <si>
    <t>Lâmpada fluorescente com reator acoplado (PLL)20W -127V/220V</t>
  </si>
  <si>
    <t>14.23</t>
  </si>
  <si>
    <t xml:space="preserve">Data: </t>
  </si>
  <si>
    <t xml:space="preserve">Container almoxarifado, de *2,40x6,00* m, padrão simpleas, sem revestimento e sem divisórias internas e sem sanitários, para uso em canteiros de obras </t>
  </si>
  <si>
    <t>Limpeza mecanizada de camada vegetal, vegetação e pequenas árvores (diâmetro de tronco menor que a 0,20 m) com trator de esteiras</t>
  </si>
  <si>
    <t>Remoção de raízes remanescentes de tronco de árvores com diâmetro maior ou igual a 0,20 m e menor que 0,40 m</t>
  </si>
  <si>
    <t>Obra: REVITALIZAÇÃO DO CANTEIRO CENTRAL DA AV. BRASIL</t>
  </si>
  <si>
    <t>Regularização e compactação de subleito de solo predominantemente argiloso</t>
  </si>
  <si>
    <t>Escavação manual de vala com profundidade menor ou igual a 1,3 m</t>
  </si>
  <si>
    <t>Carga, manobra e descarga de entulho em caminhão basculante 18 m² - carga com retroescavadeira e descarga livre</t>
  </si>
  <si>
    <t>MOVIMENTO DE TERRAS E FUNDAÇÕES</t>
  </si>
  <si>
    <t>CANTEIRO</t>
  </si>
  <si>
    <t>Revestimento cerâmico para paredes de canteiros, com placas tipo esmaltada</t>
  </si>
  <si>
    <t>PAVIMENTAÇÃO</t>
  </si>
  <si>
    <t>Guia (meio - fio), concreto, moldada in loco em trecho reto com extrusora, 13 cm de base x 22 cm de altura</t>
  </si>
  <si>
    <t>Execução de pavimento de estacionamento em piso intertravado, com bloco pisograma de 35x25 cm com espessura de 6 cm</t>
  </si>
  <si>
    <t>Execução de passeio em piso intertravado, com bloco retangular = modelo ossinho, com dimensões 12x25 cm com espessura de 6 cm (colorido)</t>
  </si>
  <si>
    <t>PINTURA DE DEMARCAÇÃO</t>
  </si>
  <si>
    <t>Pintura de demarcação de vaga com tinta acrílica, aplicação manual</t>
  </si>
  <si>
    <t>Pintura de faixa de pedestre ou zebrada com tinta acrílica, aplicação manual</t>
  </si>
  <si>
    <t>Pintura de símbolos e textos com tinta acrílica, demarcação com fita adesiva e aplicação com rolo</t>
  </si>
  <si>
    <t>ARBORIZAÇÃO E PAISAGISMO</t>
  </si>
  <si>
    <t>Plantio de grama em pavimento concregrama</t>
  </si>
  <si>
    <t>Plantio de grama em placas</t>
  </si>
  <si>
    <t>Plantio de árvore ornamental com altura de muda menor ou igual a 2,00 m</t>
  </si>
  <si>
    <t>SERVIÇOS COMPLEMENTARES</t>
  </si>
  <si>
    <t>Instalação de pergolado de madeira, fixado com concreto sobre o solo</t>
  </si>
  <si>
    <t>Local:  AVENIDA BRASIL, JD PLANALTO - MUNICÍPIO DE NOVO PROGRESSO - PA</t>
  </si>
  <si>
    <t>REVITALIZAÇÃO CANTEIRO CENTRAL DA AVENIDA BRASIL</t>
  </si>
  <si>
    <t>Execução de alvenaria de vedação para canteiros e rotatoria, com blocos vazados de concreto de 9x19x39 cm (espessura de 9 cm), e argamassa de assentamento com preparo em betoneira</t>
  </si>
  <si>
    <t>Guia (meio - fio), concreto, moldada in loco em trecho curvo com extrusora, 13 cm de base x 22 cm de altura</t>
  </si>
  <si>
    <t>Escavação manual de vala menor ou igual a 1,30 m de profundidade (passagem de eletroduto e fixação de poste)</t>
  </si>
  <si>
    <t>Eletroduto flexível corrugado, PEAD, DN 50 (1 1/2"), para rede enterrada de distribuição de energia elétrica</t>
  </si>
  <si>
    <t>Instalação de cabo de cobre flexível de 4mm²</t>
  </si>
  <si>
    <t>Instalação de cabo de cobre flexível de 10mm²</t>
  </si>
  <si>
    <t>Caixa enterrada elétrica retangular em concreto pré moldado, fundo com brita, com dimensões internas de 0,4x0,4x0,4 m</t>
  </si>
  <si>
    <t>M³</t>
  </si>
  <si>
    <t>Reaterro manual de valas com compactação mecanizada</t>
  </si>
  <si>
    <t>POSTE DE CONCRETO ARMADO DE SECAO CIRCULAR, EXTENSAO DE 11,00 M, RESISTENCIA DE 200 A 300 DAN, TIPO C-14</t>
  </si>
  <si>
    <t>BRAÇO PARA ILUMINAÇÃO PÚBLICA, EM TUBO DE AÇO GALVANIZADO, COMPRIMENTO DE 1,50 M, PARA FIXAÇÃO EM POSTE DE CONCRETO - FORNECIMENTO E INSTALAÇÃO.</t>
  </si>
  <si>
    <t>LUMINÁRIA DE LED PARA ILUMINAÇÃO PÚBLICA, DE 181 W ATÉ 239 W - FORNECIMENTO E INSTALAÇÃO.</t>
  </si>
  <si>
    <t>RELÉ FOTOELÉTRICO PARA COMANDO DE ILUMINAÇÃO EXTERNA 1000 W - FORNECIMENTO E INSTALAÇÃO.</t>
  </si>
  <si>
    <t>DISJUNTOR MONOPOLAR TIPO DIN, CORRENTE NOMINAL DE 10A - FORNECIMENTO E INSTALAÇÃO.</t>
  </si>
  <si>
    <t>DISJUNTOR MONOPOLAR TIPO DIN, CORRENTE NOMINAL DE 16A - FORNECIMENTO E INSTALAÇÃO.</t>
  </si>
  <si>
    <t>DISJUNTOR MONOPOLAR TIPO DIN, CORRENTE NOMINAL DE 25A - FORNECIMENTO E INSTALAÇÃO.</t>
  </si>
  <si>
    <t>DISJUNTOR MONOPOLAR TIPO DIN, CORRENTE NOMINAL DE 32A - FORNECIMENTO E INSTALAÇÃO.</t>
  </si>
  <si>
    <t>ASSENTAMENTO DE POSTE DE CONCRETO COM COMPRIMENTO NOMINAL DE 9 M, CARGA NOMINAL MENOR OU IGUAL A 1000 DAN, ENGASTAMENTO SIMPLES COM 1,5 M DESOLO (NÃO INCLUI FORNECIMENTO).</t>
  </si>
  <si>
    <t>5.3</t>
  </si>
  <si>
    <t>4.3</t>
  </si>
  <si>
    <t>4.4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</si>
  <si>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</si>
  <si>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</si>
  <si>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</si>
  <si>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</si>
  <si>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</si>
  <si>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</si>
  <si>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</si>
  <si>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</si>
  <si>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</si>
  <si>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</si>
  <si>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</si>
  <si>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</si>
  <si>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Data do orçamento: Setembro de 2022</t>
  </si>
  <si>
    <t>janeiro/2023</t>
  </si>
  <si>
    <t>6.4</t>
  </si>
  <si>
    <t>BANCO EM MADEIRA DE LEI</t>
  </si>
  <si>
    <t>,</t>
  </si>
  <si>
    <t>Tempo de execução: 6 meses</t>
  </si>
  <si>
    <t>Valor da Obra:</t>
  </si>
  <si>
    <t xml:space="preserve">_______________________________________________________________
DJAYSON MANUEL DA CONCEIÇÃO
Engenheiro Civil
CREA nº 151561898-6
</t>
  </si>
  <si>
    <t>Novo Progresso - PA, 27 de março de 2023.</t>
  </si>
  <si>
    <t xml:space="preserve">____________________________________________
DJAYSON MANUEL DA CONCEIÇÃO
Engenheiro Civil
CREA nº 151561898-6
</t>
  </si>
  <si>
    <t>BANCOS</t>
  </si>
  <si>
    <t>B.D.I</t>
  </si>
  <si>
    <t>RESPONSÁVEL TÉCNICO</t>
  </si>
  <si>
    <t>SINAPI - 11/2022 - Pará
SEDOP - 05/2022 - Pará</t>
  </si>
  <si>
    <t>ENGENHEIRO CIVIL</t>
  </si>
  <si>
    <t>ORÇAMENTO ANALÍTICO</t>
  </si>
  <si>
    <t xml:space="preserve"> 1 </t>
  </si>
  <si>
    <t>ADMINISTRAÇÃO DA OBRA</t>
  </si>
  <si>
    <t xml:space="preserve"> 1.1 </t>
  </si>
  <si>
    <t>Und</t>
  </si>
  <si>
    <t>Composição</t>
  </si>
  <si>
    <t xml:space="preserve"> CP069 </t>
  </si>
  <si>
    <t>Próprio</t>
  </si>
  <si>
    <t>ADMINISTRAÇAO LOCAL DA OBRA</t>
  </si>
  <si>
    <t>CANT - CANTEIRO DE OBRAS</t>
  </si>
  <si>
    <t>MES</t>
  </si>
  <si>
    <t>Composição Auxiliar</t>
  </si>
  <si>
    <t>ENCARREGADO</t>
  </si>
  <si>
    <t>SEDI - SERVIÇOS DIVERSOS</t>
  </si>
  <si>
    <t>ALMOXARIFE</t>
  </si>
  <si>
    <t>VIGILÂNCIA NOTURNA (VIGIA SEM ARMA)</t>
  </si>
  <si>
    <t>APONTADOR</t>
  </si>
  <si>
    <t>VALOR TOTAL S/ BDI</t>
  </si>
  <si>
    <t>Valor BDI =&gt;</t>
  </si>
  <si>
    <t xml:space="preserve"> 2 </t>
  </si>
  <si>
    <t>SERVIÇOS PRELIMINARES</t>
  </si>
  <si>
    <t xml:space="preserve"> 2.1 </t>
  </si>
  <si>
    <t>Placa de Obra em chapa galvanizada</t>
  </si>
  <si>
    <t/>
  </si>
  <si>
    <t xml:space="preserve"> 280013 </t>
  </si>
  <si>
    <t>CARPINTEIRO COM ENCARGOS COMPLEMENTARES</t>
  </si>
  <si>
    <t>H</t>
  </si>
  <si>
    <t xml:space="preserve"> 280026 </t>
  </si>
  <si>
    <t>SERVENTE COM ENCARGOS COMPLEMENTARES</t>
  </si>
  <si>
    <t>PINTOR COM ENCARGOS COMPLEMENTARES</t>
  </si>
  <si>
    <t>Insumo</t>
  </si>
  <si>
    <t>D00281</t>
  </si>
  <si>
    <t>Pernamanca 3" x 2" 4 m - madeira branca</t>
  </si>
  <si>
    <t>Material</t>
  </si>
  <si>
    <t>DZ</t>
  </si>
  <si>
    <t>D00082</t>
  </si>
  <si>
    <t>Prego 2"x11</t>
  </si>
  <si>
    <t>KG</t>
  </si>
  <si>
    <t>D00019</t>
  </si>
  <si>
    <t>Régua 3"x1"4 m apar.</t>
  </si>
  <si>
    <t>D00034</t>
  </si>
  <si>
    <t>Chapa de fo go no 26 (1,00x2,00m)</t>
  </si>
  <si>
    <t>CH</t>
  </si>
  <si>
    <t>P00019</t>
  </si>
  <si>
    <t>Tinta esmalte</t>
  </si>
  <si>
    <t>GL</t>
  </si>
  <si>
    <t>P00017</t>
  </si>
  <si>
    <t>Tinta anti-ferruginosa</t>
  </si>
  <si>
    <t>Preço Total =&gt;</t>
  </si>
  <si>
    <t xml:space="preserve"> 2.2 </t>
  </si>
  <si>
    <t>JARDINEIRO COM ENCARGOS COMPLEMENTARES</t>
  </si>
  <si>
    <t xml:space="preserve"> D00081 </t>
  </si>
  <si>
    <t>TRATOR DE ESTEIRAS, POTÊNCIA 100 HP, PESO OPERACIONAL 9,4 T, COM LÂMINA 2,19 M3 - CHI DIURNO. AF_06/2014</t>
  </si>
  <si>
    <t>Equipamento</t>
  </si>
  <si>
    <t>CHI</t>
  </si>
  <si>
    <t xml:space="preserve"> D00016 </t>
  </si>
  <si>
    <t>TRATOR DE ESTEIRAS, POTÊNCIA 100 HP, PESO OPERACIONAL 9,4 T, COM LÂMINA 2,19 M3 - CHP DIURNO. AF_06/2014</t>
  </si>
  <si>
    <t>CHP</t>
  </si>
  <si>
    <t xml:space="preserve"> 2.3 </t>
  </si>
  <si>
    <t>ESCAVADEIRA HIDRÁULICA SOBRE ESTEIRAS, CAÇAMBA 0,80 M3, PESO OPERACIONAL 7 T, POTENCIA BRUTA 111 HP - CHP DIURNO. AF_06/2014</t>
  </si>
  <si>
    <t>ESCAVADEIRA HIDRÁULICA SOBRE ESTEIRAS, CAÇAMBA 0,80 M3, PESO OPERACIONAL 7 T, POTENCIA BRUTA 111 HP - CHI DIURNO. AF_06/2014</t>
  </si>
  <si>
    <t>CAMINHÃO BASCULANTE 18 M3, COM CAVALO MECÂNICO DE CAPACIDADE MÁXIMA DE TRAÇÃO COMBINADO DE 45000 KG, POTÊNCIA 330 CV, INCLUSIVE SEMIREBOQUE COM CAÇAMBA METÁLICA - CHP DIURNO. AF_12/2014</t>
  </si>
  <si>
    <t>CAMINHÃO BASCULANTE 18 M3, COM CAVALO MECÂNICO DE CAPACIDADE MÁXIMA DE TRAÇÃO COMBINADO DE 45000 KG, POTÊNCIA 330 CV, INCLUSIVE SEMIREBOQUE COM CAÇAMBA METÁLICA - CHI DIURNO. AF_12/2014</t>
  </si>
  <si>
    <t>CAMINHÃO PIPA 10.000 L TRUCADO, PESO BRUTO TOTAL 23.000 KG, CARGA ÚTIL MÁXIMA 15.935 KG, DISTÂNCIA ENTRE EIXOS 4,8 M, POTÊNCIA 230 CV, INCLUSIVE TANQUE DE AÇO PARA TRANSPORTE DE ÁGUA - CHP DIURNO. AF_06/2014</t>
  </si>
  <si>
    <t>CAMINHÃO PIPA 10.000 L TRUCADO, PESO BRUTO TOTAL 23.000 KG, CARGA ÚTIL MÁXIMA 15.935 KG, DISTÂNCIA ENTRE EIXOS 4,8 M, POTÊNCIA 230 CV, INCLUSIVE TANQUE DE AÇO PARA TRANSPORTE DE ÁGUA - CHI DIURNO. AF_06/2014</t>
  </si>
  <si>
    <t>MOTONIVELADORA POTÊNCIA BÁSICA LÍQUIDA (PRIMEIRA MARCHA) 125 HP, PESO BRUTO 13032 KG, LARGURA DA LÂMINA DE 3,7 M - CHP DIURNO. AF_06/2014</t>
  </si>
  <si>
    <t>MOTONIVELADORA POTÊNCIA BÁSICA LÍQUIDA (PRIMEIRA MARCHA) 125 HP, PESO BRUTO 13032 KG, LARGURA DA LÂMINA DE 3,7 M - CHI DIURNO. AF_06/2014</t>
  </si>
  <si>
    <t>ROLO COMPACTADOR VIBRATÓRIO PÉ DE CARNEIRO PARA SOLOS, POTÊNCIA 80 HP, PESO OPERACIONAL SEM/COM LASTRO 7,4 / 8,8 T, LARGURA DE TRABALHO 1,68 M - CHP DIURNO. AF_02/2016</t>
  </si>
  <si>
    <t>ROLO COMPACTADOR VIBRATÓRIO PÉ DE CARNEIRO PARA SOLOS, POTÊNCIA 80 HP, PESO OPERACIONAL SEM/COM LASTRO 7,4 / 8,8 T, LARGURA DE TRABALHO 1,68 M - CHI DIURNO. AF_02/2016</t>
  </si>
  <si>
    <t>ESCAVADEIRA HIDRÁULICA SOBRE ESTEIRAS, CAÇAMBA 0,80 M3, PESO OPERACIONAL 1 7 T, POTENCIA BRUTA 111 HP - CHP DIURNO. AF_06/2014</t>
  </si>
  <si>
    <t>ESCAVADEIRA HIDRÁULICA SOBRE ESTEIRAS, CAÇAMBA 0,80 M3, PESO OPERACIONAL 1T, POTENCIA BRUTA 111 HP - CHI DIURNO. AF_06/2014</t>
  </si>
  <si>
    <t>AREIA MEDIA - POSTO JAZIDA/FORNECEDOR (RETIRADO NA JAZIDA, SEM TRANSPORTE)</t>
  </si>
  <si>
    <t>CONCRETO USINADO BOMBEAVEL, CLASSE DE RESISTENCIA C20, COM BRITA 0 E 1, SLUMP = 100 +/- 20 MM, EXCLUI SERVICO DE BOMBEAMENTO (NBR 8953)</t>
  </si>
  <si>
    <t>AJUDANTE ESPECIALIZADO COM ENCARGOS COMPLEMENTARES</t>
  </si>
  <si>
    <t>PEDREIRO COM ENCARGOS COMPLEMENTARES</t>
  </si>
  <si>
    <t>ARGAMASSA TRAÇO 1:4 (EM VOLUME DE CIMENTO E AREIA MÉDIA ÚMIDA), PREPARO MANUAL. AF_08/2019</t>
  </si>
  <si>
    <t>MÁQUINA EXTRUSORA DE CONCRETO PARA GUIAS E SARJETAS, MOTOR A DIESEL, POTÊNCIA 14 CV - CHP DIURNO. AF_12/2015</t>
  </si>
  <si>
    <t>MÁQUINA EXTRUSORA DE CONCRETO PARA GUIAS E SARJETAS, MOTOR A DIESEL, POTÊNCIA 14 CV - CHI DIURNO. AF_12/2015</t>
  </si>
  <si>
    <t>PO DE PEDRA (POSTO PEDREIRA/FORNECEDOR, SEM FRETE)</t>
  </si>
  <si>
    <t>BLOQUETE/PISO DE CONCRETO - MODELO BLOCO PISOGRAMA/CONCREGRAMA 2 FUROS, DIMENSOES APROX. DE 35 CM X 15 CM E ESPESSURA DE 7 CM (+/- 1 CM), COR NATURAL</t>
  </si>
  <si>
    <t>CALCETEIRO COM ENCARGOS COMPLEMENTARES</t>
  </si>
  <si>
    <t>PLACA VIBRATÓRIA REVERSÍVEL COM MOTOR 4 TEMPOS A GASOLINA, FORÇA CENTRÍFUGA DE 25 KN (2500 KGF), POTÊNCIA 5,5 CV - CHP DIURNO. AF_08/2015</t>
  </si>
  <si>
    <t>PLACA VIBRATÓRIA REVERSÍVEL COM MOTOR 4 TEMPOS A GASOLINA, FORÇA CENTRÍFUGA DE 25 KN (2500 KGF), POTÊNCIA 5,5 CV - CHI DIURNO. AF_08/2015</t>
  </si>
  <si>
    <t>CORTADORA DE PISO COM MOTOR 4 TEMPOS A GASOLINA, POTÊNCIA DE 13 HP, COM DISCO DE CORTE DIAMANTADO SEGMENTADO PARA CONCRETO, DIÂMETRO DE 350 MM, FURO DE 1" (14 X 1") - CHP DIURNO. AF_08/2015</t>
  </si>
  <si>
    <t>CORTADORA DE PISO COM MOTOR 4 TEMPOS A GASOLINA, POTÊNCIA DE 13 HP, COM DISCO DE CORTE DIAMANTADO SEGMENTADO PARA CONCRETO, DIÂMETRO DE 350 MM, FURO DE 1" (14 X 1") - CHI DIURNO. AF_08/2015</t>
  </si>
  <si>
    <t>BLOQUETE/PISO INTERTRAVADO DE CONCRETO - MODELO ONDA/16 FACES/RETANGULAR/TIJOLINHO/PAVER/HOLANDES/PARALELEPIPEDO, 20 CM X 10 CM, E = 6 CM, RESISTENCIA DE 35 MPA (NBR 9781), COLORIDO</t>
  </si>
  <si>
    <t>PINTURA DE DEMARCAÇÃO DE VAGA COM TINTA ACRÍLICA, E = 10 CM, APLICAÇÃO MANUAL. AF_05/2021</t>
  </si>
  <si>
    <t>TINTA ACRILICA PREMIUM PARA PISO</t>
  </si>
  <si>
    <t>L</t>
  </si>
  <si>
    <t>FITA CREPE ROLO DE 25 MM X 50 M</t>
  </si>
  <si>
    <t>PINTURA DE FAIXA DE PEDESTRE OU ZEBRADA COM TINTA ACRÍLICA, E = 30 CM, LICAÇÃO MANUAL. AF_05/2021</t>
  </si>
  <si>
    <t>PINTURA DE SÍMBOLOS E TEXTOS COM TINTA ACRÍLICA, DEMARCAÇÃO COM FITA ADESIVA E APLICAÇÃO COM ROLO. AF_05/2021</t>
  </si>
  <si>
    <t xml:space="preserve">98503
</t>
  </si>
  <si>
    <t xml:space="preserve">Plantio de grama em pavimento concregrama
</t>
  </si>
  <si>
    <t>GRAMA ESMERALDA OU SAO CARLOS OU CURITIBANA, EM PLACAS, SEM PLANTIO</t>
  </si>
  <si>
    <t>TERRA VEGETAL (GRANEL</t>
  </si>
  <si>
    <t xml:space="preserve">Plantio de grama  em placas
</t>
  </si>
  <si>
    <t>GRAMA BATATAIS EM PLACAS, SEM PLANTIO</t>
  </si>
  <si>
    <t>PLANTIO DE ÁRVORE ORNAMENTAL COM ALTURA DE MUDA MENOR OU IGUAL A 2,00 M. AF_05/2018</t>
  </si>
  <si>
    <t>MUDA DE ARVORE ORNAMENTAL, OITI/AROEIRA SALSA/ANGICO/IPE/JACARANDA OU EQUIVALENTE DA REGIAO, H= *1* M</t>
  </si>
  <si>
    <t xml:space="preserve"> Banco em madeira de lei c=1,8m, l=0,4m e h=0,4m</t>
  </si>
  <si>
    <t>D00081</t>
  </si>
  <si>
    <t xml:space="preserve"> Prego 2 1/2"x10</t>
  </si>
  <si>
    <t>D00215</t>
  </si>
  <si>
    <t xml:space="preserve">Madeira de lei aparelhada </t>
  </si>
  <si>
    <t xml:space="preserve">Verniz poliuretano sobre madeiramento do telhado </t>
  </si>
  <si>
    <t>AJUDANTE DE CARPINTEIRO COM ENCARGOS
 COMPLEMENTARES</t>
  </si>
  <si>
    <t>ELETRODUTO FLEXÍVEL CORRUGADO, PEAD, DN 50 (1 1/2"), PARA REDE ENTERRADA DE DISTRIBUIÇÃO DE ENERGIA ELÉTRICA - FORNECIMENTO E INSTALAÇÃO. AF_12/2021</t>
  </si>
  <si>
    <t>ELETRODUTO/DUTO PEAD FLEXIVEL PAREDE SIMPLES, CORRUGACAO HELICOIDAL, COR PRETA, SEM ROSCA, DE 1 1/2", PARA CABEAMENTO SUBTERRANEO (NBR 15715)</t>
  </si>
  <si>
    <t>AUXILIAR DE ELETRICISTA COM ENCARGOS COMPLEMENTARES</t>
  </si>
  <si>
    <t>ELETRICISTA COM ENCARGOS COMPLEMENTARES</t>
  </si>
  <si>
    <t xml:space="preserve">91929
</t>
  </si>
  <si>
    <t xml:space="preserve">Instalação de cabo de cobre flexível de 4mm²
</t>
  </si>
  <si>
    <t>CABO DE COBRE, FLEXIVEL, CLASSE 4 OU 5, ISOLACAO EM PVC/A, ANTICHAMA BWF-B, COBERTURA PVC-ST1, ANTICHAMA BWF-B, 1 CONDUTOR, 0,6/1 KV, SECAO NOMINAL 4 MM2</t>
  </si>
  <si>
    <t>FITA ISOLANTE ADESIVA ANTICHAMA, USO ATE 750 V, EM ROLO DE 19 MM X 5 M</t>
  </si>
  <si>
    <t xml:space="preserve">92980
</t>
  </si>
  <si>
    <t>CABO DE COBRE FLEXÍVEL ISOLADO, 10 MM², ANTI-CHAMA 0,6/1,0 KV, PARA DISTRIBUIÇÃO - FORNECIMENTO E INSTALAÇÃO. AF_12/2015</t>
  </si>
  <si>
    <t>CABO DE COBRE, FLEXIVEL, CLASSE 4 OU 5, ISOLACAO EM PVC/A, ANTICHAMA BWF-B, COBERTURA PVC-ST1, ANTICHAMA BWF-B, 1 CONDUTOR, 0,6/1 KV, SECAO NOMINAL 10 MM2</t>
  </si>
  <si>
    <t xml:space="preserve">101632
</t>
  </si>
  <si>
    <t>RELE FOTOELETRICO INTERNO E EXTERNO BIVOLT 1000 W, DE CONECTOR, SEM BASE</t>
  </si>
  <si>
    <t>CAIXA DE CONCRETO ARMADO PRE-MOLDADO, SEM FUNDO, QUADRADA, DIMENSOES DE 0,40 X 0,40 X 0,40 M</t>
  </si>
  <si>
    <t>PEÇA RETANGULAR PRÉ-MOLDADA, VOLUME DE CONCRETO DE 10 A 30 LITROS, TAXA DE AÇO APROXIMADA DE 30KG/M³. AF_01/2018</t>
  </si>
  <si>
    <t>PREPARO DE FUNDO DE VALA COM LARGURA MENOR QUE 1,5 M, COM CAMADA DE BRITA, LANÇAMENTO MANUAL. AF_08/2020</t>
  </si>
  <si>
    <t>BRAÇO PARA ILUMINAÇÃO PÚBLICA, EM TUBO DE AÇO GALVANIZADO, COMPRIMENTO DE 1,50 M, PARA FIXAÇÃO EM POSTE DE CONCRETO - FORNECIMENTO E INSTALAÇÃO. AF_08/2020</t>
  </si>
  <si>
    <t>CABO DE COBRE, FLEXIVEL, CLASSE 4 OU 5, ISOLACAO EM PVC/A, ANTICHAMA BWF-B M, COBERTURA PVC-ST1, ANTICHAMA BWF-B, 1 CONDUTOR, 0,6/1 KV, SECAO NOMINAL 2,5 MM2</t>
  </si>
  <si>
    <t>BRACO P/ LUMINARIA PUBLICA 1 X 1,50M ROMAGNOLE OU EQUIV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</si>
  <si>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</si>
  <si>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101659
</t>
  </si>
  <si>
    <t xml:space="preserve">LUMINÁRIA DE LED PARA ILUMINAÇÃO PÚBLICA, DE 181 W ATÉ 239 W - FORNECIMENTO E INSTALAÇÃO.
</t>
  </si>
  <si>
    <t>LUMINARIA DE LED PARA ILUMINACAO PUBLICA, DE 181 W ATE 239 W, ALUMINIO OU ACO INOXINVOLUCRO EM</t>
  </si>
  <si>
    <t xml:space="preserve">POSTE DE CONCRETO ARMADO DE SECAO CIRCULAR, EXTENSAO DE 11,00 M, RESISTENCIA DE 200 A 300 DAN, TIPO C-14
</t>
  </si>
  <si>
    <t xml:space="preserve">100578
</t>
  </si>
  <si>
    <t>CABO DE COBRE NU 35 MM2 MEIO-DURO</t>
  </si>
  <si>
    <t xml:space="preserve">DISJUNTOR MONOPOLAR TIPO DIN, CORRENTE NOMINAL DE 10A - FORNECIMENTO E INSTALAÇÃO.
</t>
  </si>
  <si>
    <t>TERMINAL A COMPRESSAO EM COBRE ESTANHADO PARA CABO 2,5 MM2, 1 FURO E 1 COM PRESSAO, PARA PARAFUSO DE FIXACAO M5</t>
  </si>
  <si>
    <t>DISJUNTOR TIPO DIN/IEC, MONOPOLAR DE 6 ATE 32A</t>
  </si>
  <si>
    <t xml:space="preserve">DISJUNTOR MONOPOLAR TIPO DIN, CORRENTE NOMINAL DE 16A - FORNECIMENTO E INSTALAÇÃO.
</t>
  </si>
  <si>
    <t xml:space="preserve">DISJUNTOR MONOPOLAR TIPO DIN, CORRENTE NOMINAL DE 25A - FORNECIMENTO E INSTALAÇÃO.
</t>
  </si>
  <si>
    <t>TERMINAL A COMPRESSAO EM COBRE ESTANHADO PARA CABO4 MM2, 1 FURO E 1 COM PRESSAO, PARA PARAFUSO DE FIXACAO M5</t>
  </si>
  <si>
    <t>TERMINAL A COMPRESSAO EM COBRE ESTANHADO PARA CABO 6MM2, 1 FURO E 1 COM PRESSAO, PARA PARAFUSO DE FIXACAO M5</t>
  </si>
  <si>
    <t>DJASYON MANUEL DACONCEIÇÃO</t>
  </si>
  <si>
    <t>CREA Nº 15161898-6</t>
  </si>
  <si>
    <t>PLANILHA DE COMPOSIÇÃO DE CUSTO</t>
  </si>
  <si>
    <t>BANCO</t>
  </si>
  <si>
    <t>TIPO</t>
  </si>
  <si>
    <t>UND</t>
  </si>
  <si>
    <t>VALOR UNITÁRIO</t>
  </si>
  <si>
    <t>TOTAL</t>
  </si>
  <si>
    <t>CATEGORIA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</si>
</sst>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.##000##"/>
    <numFmt numFmtId="173" formatCode="##.##000"/>
    <numFmt numFmtId="174" formatCode="_(* #,##0.000_);_(* \(#,##0.000\);_(* &quot;-&quot;??_);_(@_)"/>
    <numFmt numFmtId="175" formatCode="_(* #,##0.0000_);_(* \(#,##0.000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Ativado&quot;;&quot;Ativado&quot;;&quot;Desativado&quot;"/>
    <numFmt numFmtId="184" formatCode="#,##0.00&quot; &quot;;&quot; (&quot;#,##0.00&quot;)&quot;;&quot; -&quot;#&quot; &quot;;@&quot; &quot;"/>
    <numFmt numFmtId="185" formatCode="#,##0.00&quot; &quot;;&quot;-&quot;#,##0.00&quot; &quot;;&quot; -&quot;#&quot; &quot;;@&quot; &quot;"/>
    <numFmt numFmtId="186" formatCode="[$R$-416]&quot; &quot;#,##0.00;[Red]&quot;-&quot;[$R$-416]&quot; &quot;#,##0.00"/>
    <numFmt numFmtId="187" formatCode="00\-00\-00"/>
    <numFmt numFmtId="188" formatCode="&quot;R$ &quot;#,##0.00"/>
    <numFmt numFmtId="189" formatCode="#,##0.00;[Red]#,##0.00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[$-416]dddd\,\ d&quot; de &quot;mmmm&quot; de &quot;yyyy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1"/>
    </font>
    <font>
      <b/>
      <sz val="16"/>
      <name val="Arial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8ECF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0" applyNumberFormat="0" applyBorder="0" applyProtection="0">
      <alignment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0" borderId="0" applyNumberFormat="0" applyBorder="0" applyProtection="0">
      <alignment/>
    </xf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184" fontId="43" fillId="0" borderId="0" applyBorder="0" applyProtection="0">
      <alignment/>
    </xf>
    <xf numFmtId="184" fontId="43" fillId="0" borderId="0" applyBorder="0" applyProtection="0">
      <alignment/>
    </xf>
    <xf numFmtId="0" fontId="4" fillId="0" borderId="0">
      <alignment/>
      <protection/>
    </xf>
    <xf numFmtId="0" fontId="43" fillId="0" borderId="0" applyNumberFormat="0" applyBorder="0" applyProtection="0">
      <alignment/>
    </xf>
    <xf numFmtId="0" fontId="50" fillId="0" borderId="0" applyNumberFormat="0" applyBorder="0" applyProtection="0">
      <alignment/>
    </xf>
    <xf numFmtId="185" fontId="50" fillId="0" borderId="0" applyBorder="0" applyProtection="0">
      <alignment/>
    </xf>
    <xf numFmtId="0" fontId="51" fillId="0" borderId="0" applyNumberFormat="0" applyBorder="0" applyProtection="0">
      <alignment horizontal="center"/>
    </xf>
    <xf numFmtId="0" fontId="51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Border="0" applyProtection="0">
      <alignment/>
    </xf>
    <xf numFmtId="186" fontId="55" fillId="0" borderId="0" applyBorder="0" applyProtection="0">
      <alignment/>
    </xf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43" fillId="0" borderId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2" fontId="0" fillId="0" borderId="0" xfId="84" applyNumberFormat="1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84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71" fontId="0" fillId="0" borderId="0" xfId="84" applyFont="1" applyAlignment="1">
      <alignment horizontal="right" vertical="center"/>
    </xf>
    <xf numFmtId="171" fontId="0" fillId="0" borderId="10" xfId="84" applyFont="1" applyFill="1" applyBorder="1" applyAlignment="1">
      <alignment horizontal="right" vertical="center"/>
    </xf>
    <xf numFmtId="171" fontId="0" fillId="0" borderId="12" xfId="84" applyFont="1" applyFill="1" applyBorder="1" applyAlignment="1">
      <alignment horizontal="right" vertical="center"/>
    </xf>
    <xf numFmtId="171" fontId="0" fillId="0" borderId="10" xfId="84" applyFont="1" applyBorder="1" applyAlignment="1">
      <alignment horizontal="right" vertical="center"/>
    </xf>
    <xf numFmtId="171" fontId="0" fillId="0" borderId="0" xfId="84" applyFont="1" applyBorder="1" applyAlignment="1">
      <alignment horizontal="right" vertical="center"/>
    </xf>
    <xf numFmtId="171" fontId="0" fillId="0" borderId="0" xfId="84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left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0" fillId="0" borderId="10" xfId="60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horizontal="right" vertical="center" wrapText="1"/>
    </xf>
    <xf numFmtId="171" fontId="0" fillId="0" borderId="11" xfId="84" applyFont="1" applyFill="1" applyBorder="1" applyAlignment="1">
      <alignment horizontal="right" vertical="center"/>
    </xf>
    <xf numFmtId="171" fontId="0" fillId="0" borderId="10" xfId="84" applyFont="1" applyFill="1" applyBorder="1" applyAlignment="1">
      <alignment vertical="center"/>
    </xf>
    <xf numFmtId="0" fontId="0" fillId="0" borderId="10" xfId="60" applyFont="1" applyFill="1" applyBorder="1" applyAlignment="1">
      <alignment horizontal="center" vertical="center"/>
      <protection/>
    </xf>
    <xf numFmtId="0" fontId="1" fillId="33" borderId="10" xfId="60" applyFont="1" applyFill="1" applyBorder="1" applyAlignment="1">
      <alignment horizontal="center"/>
      <protection/>
    </xf>
    <xf numFmtId="0" fontId="1" fillId="33" borderId="10" xfId="60" applyFont="1" applyFill="1" applyBorder="1" applyAlignment="1">
      <alignment vertical="center"/>
      <protection/>
    </xf>
    <xf numFmtId="171" fontId="1" fillId="33" borderId="10" xfId="84" applyFont="1" applyFill="1" applyBorder="1" applyAlignment="1">
      <alignment vertical="center"/>
    </xf>
    <xf numFmtId="49" fontId="1" fillId="34" borderId="13" xfId="60" applyNumberFormat="1" applyFont="1" applyFill="1" applyBorder="1" applyAlignment="1">
      <alignment horizontal="center" vertical="center"/>
      <protection/>
    </xf>
    <xf numFmtId="49" fontId="1" fillId="34" borderId="13" xfId="60" applyNumberFormat="1" applyFont="1" applyFill="1" applyBorder="1" applyAlignment="1">
      <alignment horizontal="left" vertical="center"/>
      <protection/>
    </xf>
    <xf numFmtId="4" fontId="1" fillId="34" borderId="13" xfId="60" applyNumberFormat="1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left" vertical="center"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0" fillId="35" borderId="0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horizontal="center" vertical="center"/>
      <protection/>
    </xf>
    <xf numFmtId="171" fontId="1" fillId="0" borderId="0" xfId="84" applyFont="1" applyFill="1" applyBorder="1" applyAlignment="1">
      <alignment horizontal="center" vertical="center"/>
    </xf>
    <xf numFmtId="171" fontId="1" fillId="0" borderId="0" xfId="84" applyFont="1" applyFill="1" applyBorder="1" applyAlignment="1">
      <alignment vertical="center"/>
    </xf>
    <xf numFmtId="4" fontId="1" fillId="34" borderId="14" xfId="60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171" fontId="0" fillId="0" borderId="10" xfId="84" applyFont="1" applyFill="1" applyBorder="1" applyAlignment="1">
      <alignment vertical="center" wrapText="1"/>
    </xf>
    <xf numFmtId="0" fontId="0" fillId="35" borderId="10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vertical="center" wrapText="1"/>
      <protection/>
    </xf>
    <xf numFmtId="171" fontId="0" fillId="0" borderId="10" xfId="84" applyFont="1" applyFill="1" applyBorder="1" applyAlignment="1">
      <alignment horizontal="center" vertical="center" wrapText="1"/>
    </xf>
    <xf numFmtId="0" fontId="0" fillId="0" borderId="0" xfId="0" applyFont="1" applyAlignment="1" quotePrefix="1">
      <alignment vertical="center"/>
    </xf>
    <xf numFmtId="0" fontId="0" fillId="0" borderId="0" xfId="0" applyFont="1" applyFill="1" applyBorder="1" applyAlignment="1" quotePrefix="1">
      <alignment vertical="center"/>
    </xf>
    <xf numFmtId="171" fontId="0" fillId="0" borderId="10" xfId="86" applyFont="1" applyBorder="1" applyAlignment="1">
      <alignment horizontal="right" vertical="center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35" borderId="0" xfId="60" applyFont="1" applyFill="1" applyBorder="1" applyAlignment="1">
      <alignment vertical="center"/>
      <protection/>
    </xf>
    <xf numFmtId="171" fontId="0" fillId="0" borderId="10" xfId="91" applyFont="1" applyFill="1" applyBorder="1" applyAlignment="1">
      <alignment horizontal="right" vertical="center"/>
    </xf>
    <xf numFmtId="171" fontId="1" fillId="34" borderId="14" xfId="84" applyFont="1" applyFill="1" applyBorder="1" applyAlignment="1">
      <alignment horizontal="center" vertical="center"/>
    </xf>
    <xf numFmtId="171" fontId="1" fillId="34" borderId="13" xfId="84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/>
    </xf>
    <xf numFmtId="171" fontId="7" fillId="0" borderId="10" xfId="84" applyFont="1" applyBorder="1" applyAlignment="1">
      <alignment/>
    </xf>
    <xf numFmtId="2" fontId="7" fillId="0" borderId="10" xfId="0" applyNumberFormat="1" applyFont="1" applyBorder="1" applyAlignment="1">
      <alignment/>
    </xf>
    <xf numFmtId="9" fontId="7" fillId="36" borderId="10" xfId="66" applyFont="1" applyFill="1" applyBorder="1" applyAlignment="1">
      <alignment/>
    </xf>
    <xf numFmtId="9" fontId="7" fillId="0" borderId="10" xfId="66" applyFont="1" applyBorder="1" applyAlignment="1">
      <alignment/>
    </xf>
    <xf numFmtId="9" fontId="7" fillId="0" borderId="22" xfId="66" applyFont="1" applyBorder="1" applyAlignment="1">
      <alignment/>
    </xf>
    <xf numFmtId="9" fontId="7" fillId="36" borderId="22" xfId="66" applyFont="1" applyFill="1" applyBorder="1" applyAlignment="1">
      <alignment/>
    </xf>
    <xf numFmtId="171" fontId="6" fillId="0" borderId="20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5" xfId="0" applyFont="1" applyBorder="1" applyAlignment="1">
      <alignment/>
    </xf>
    <xf numFmtId="171" fontId="7" fillId="37" borderId="24" xfId="84" applyFont="1" applyFill="1" applyBorder="1" applyAlignment="1">
      <alignment horizontal="centerContinuous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171" fontId="7" fillId="0" borderId="27" xfId="84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171" fontId="7" fillId="0" borderId="30" xfId="84" applyFont="1" applyBorder="1" applyAlignment="1">
      <alignment/>
    </xf>
    <xf numFmtId="171" fontId="7" fillId="0" borderId="31" xfId="84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171" fontId="7" fillId="0" borderId="19" xfId="84" applyFont="1" applyBorder="1" applyAlignment="1">
      <alignment/>
    </xf>
    <xf numFmtId="0" fontId="7" fillId="0" borderId="32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71" fontId="7" fillId="37" borderId="13" xfId="84" applyFont="1" applyFill="1" applyBorder="1" applyAlignment="1">
      <alignment horizontal="centerContinuous"/>
    </xf>
    <xf numFmtId="0" fontId="1" fillId="35" borderId="0" xfId="60" applyFont="1" applyFill="1" applyBorder="1" applyAlignment="1">
      <alignment/>
      <protection/>
    </xf>
    <xf numFmtId="0" fontId="1" fillId="35" borderId="15" xfId="60" applyFont="1" applyFill="1" applyBorder="1" applyAlignment="1">
      <alignment vertical="center"/>
      <protection/>
    </xf>
    <xf numFmtId="171" fontId="0" fillId="0" borderId="10" xfId="84" applyFont="1" applyFill="1" applyBorder="1" applyAlignment="1">
      <alignment horizontal="right" vertical="center" wrapText="1"/>
    </xf>
    <xf numFmtId="171" fontId="0" fillId="0" borderId="10" xfId="84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9" fillId="0" borderId="0" xfId="61" applyFont="1" applyAlignment="1">
      <alignment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33" xfId="61" applyFont="1" applyBorder="1" applyAlignment="1">
      <alignment vertical="center"/>
      <protection/>
    </xf>
    <xf numFmtId="0" fontId="10" fillId="0" borderId="34" xfId="61" applyFont="1" applyBorder="1" applyAlignment="1">
      <alignment vertical="center"/>
      <protection/>
    </xf>
    <xf numFmtId="0" fontId="10" fillId="0" borderId="35" xfId="61" applyFont="1" applyBorder="1" applyAlignment="1">
      <alignment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9" fillId="0" borderId="33" xfId="61" applyFont="1" applyBorder="1" applyAlignment="1">
      <alignment vertical="center"/>
      <protection/>
    </xf>
    <xf numFmtId="0" fontId="9" fillId="0" borderId="34" xfId="61" applyFont="1" applyBorder="1" applyAlignment="1">
      <alignment vertical="center"/>
      <protection/>
    </xf>
    <xf numFmtId="0" fontId="9" fillId="0" borderId="35" xfId="61" applyFont="1" applyBorder="1" applyAlignment="1">
      <alignment vertical="center"/>
      <protection/>
    </xf>
    <xf numFmtId="0" fontId="66" fillId="38" borderId="36" xfId="61" applyFont="1" applyFill="1" applyBorder="1" applyAlignment="1">
      <alignment horizontal="left" vertical="center"/>
      <protection/>
    </xf>
    <xf numFmtId="0" fontId="66" fillId="38" borderId="37" xfId="61" applyFont="1" applyFill="1" applyBorder="1" applyAlignment="1">
      <alignment horizontal="left" vertical="center"/>
      <protection/>
    </xf>
    <xf numFmtId="0" fontId="67" fillId="0" borderId="0" xfId="0" applyFont="1" applyBorder="1" applyAlignment="1">
      <alignment horizontal="center" vertical="center" wrapText="1"/>
    </xf>
    <xf numFmtId="0" fontId="1" fillId="35" borderId="23" xfId="60" applyFont="1" applyFill="1" applyBorder="1" applyAlignment="1">
      <alignment vertical="center"/>
      <protection/>
    </xf>
    <xf numFmtId="0" fontId="0" fillId="35" borderId="31" xfId="60" applyFont="1" applyFill="1" applyBorder="1" applyAlignment="1">
      <alignment vertical="center" wrapText="1"/>
      <protection/>
    </xf>
    <xf numFmtId="0" fontId="1" fillId="35" borderId="32" xfId="60" applyFont="1" applyFill="1" applyBorder="1" applyAlignment="1">
      <alignment/>
      <protection/>
    </xf>
    <xf numFmtId="0" fontId="1" fillId="35" borderId="32" xfId="60" applyFont="1" applyFill="1" applyBorder="1" applyAlignment="1">
      <alignment vertical="center"/>
      <protection/>
    </xf>
    <xf numFmtId="0" fontId="0" fillId="35" borderId="18" xfId="60" applyFont="1" applyFill="1" applyBorder="1" applyAlignment="1">
      <alignment horizontal="center"/>
      <protection/>
    </xf>
    <xf numFmtId="0" fontId="0" fillId="35" borderId="18" xfId="60" applyFont="1" applyFill="1" applyBorder="1" applyAlignment="1">
      <alignment horizontal="left" vertical="center"/>
      <protection/>
    </xf>
    <xf numFmtId="0" fontId="0" fillId="35" borderId="18" xfId="60" applyFont="1" applyFill="1" applyBorder="1" applyAlignment="1">
      <alignment horizontal="center" vertical="center"/>
      <protection/>
    </xf>
    <xf numFmtId="171" fontId="0" fillId="35" borderId="18" xfId="84" applyFont="1" applyFill="1" applyBorder="1" applyAlignment="1">
      <alignment horizontal="center" vertical="center"/>
    </xf>
    <xf numFmtId="171" fontId="0" fillId="35" borderId="18" xfId="84" applyFont="1" applyFill="1" applyBorder="1" applyAlignment="1">
      <alignment vertical="center"/>
    </xf>
    <xf numFmtId="0" fontId="0" fillId="35" borderId="19" xfId="60" applyFont="1" applyFill="1" applyBorder="1" applyAlignment="1">
      <alignment vertical="center"/>
      <protection/>
    </xf>
    <xf numFmtId="0" fontId="1" fillId="0" borderId="32" xfId="60" applyFont="1" applyFill="1" applyBorder="1" applyAlignment="1">
      <alignment horizontal="center"/>
      <protection/>
    </xf>
    <xf numFmtId="171" fontId="1" fillId="0" borderId="31" xfId="84" applyFont="1" applyFill="1" applyBorder="1" applyAlignment="1">
      <alignment vertical="center"/>
    </xf>
    <xf numFmtId="0" fontId="1" fillId="33" borderId="21" xfId="60" applyFont="1" applyFill="1" applyBorder="1" applyAlignment="1">
      <alignment horizontal="center" vertical="center"/>
      <protection/>
    </xf>
    <xf numFmtId="4" fontId="1" fillId="33" borderId="22" xfId="60" applyNumberFormat="1" applyFont="1" applyFill="1" applyBorder="1" applyAlignment="1">
      <alignment vertical="center"/>
      <protection/>
    </xf>
    <xf numFmtId="4" fontId="0" fillId="0" borderId="22" xfId="84" applyNumberFormat="1" applyFont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31" xfId="84" applyNumberFormat="1" applyFont="1" applyBorder="1" applyAlignment="1">
      <alignment horizontal="right" vertical="center"/>
    </xf>
    <xf numFmtId="0" fontId="1" fillId="0" borderId="21" xfId="60" applyFont="1" applyFill="1" applyBorder="1" applyAlignment="1">
      <alignment horizontal="center" vertical="center"/>
      <protection/>
    </xf>
    <xf numFmtId="4" fontId="1" fillId="0" borderId="22" xfId="60" applyNumberFormat="1" applyFont="1" applyFill="1" applyBorder="1" applyAlignment="1">
      <alignment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 wrapText="1"/>
      <protection/>
    </xf>
    <xf numFmtId="4" fontId="0" fillId="0" borderId="22" xfId="84" applyNumberFormat="1" applyFont="1" applyBorder="1" applyAlignment="1">
      <alignment horizontal="righ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2" fontId="1" fillId="0" borderId="31" xfId="84" applyNumberFormat="1" applyFont="1" applyBorder="1" applyAlignment="1">
      <alignment horizontal="right" vertical="center"/>
    </xf>
    <xf numFmtId="171" fontId="1" fillId="0" borderId="38" xfId="91" applyFont="1" applyBorder="1" applyAlignment="1">
      <alignment horizontal="right" vertical="center"/>
    </xf>
    <xf numFmtId="171" fontId="1" fillId="0" borderId="39" xfId="84" applyFont="1" applyFill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0" fontId="66" fillId="38" borderId="40" xfId="61" applyFont="1" applyFill="1" applyBorder="1" applyAlignment="1">
      <alignment horizontal="center" vertical="center"/>
      <protection/>
    </xf>
    <xf numFmtId="0" fontId="66" fillId="38" borderId="41" xfId="61" applyFont="1" applyFill="1" applyBorder="1" applyAlignment="1">
      <alignment horizontal="center" vertical="center"/>
      <protection/>
    </xf>
    <xf numFmtId="171" fontId="7" fillId="0" borderId="17" xfId="84" applyFont="1" applyBorder="1" applyAlignment="1">
      <alignment/>
    </xf>
    <xf numFmtId="171" fontId="7" fillId="0" borderId="18" xfId="84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3" xfId="0" applyFont="1" applyBorder="1" applyAlignment="1">
      <alignment/>
    </xf>
    <xf numFmtId="10" fontId="10" fillId="0" borderId="22" xfId="67" applyNumberFormat="1" applyFont="1" applyBorder="1" applyAlignment="1">
      <alignment horizontal="center" vertical="center"/>
    </xf>
    <xf numFmtId="10" fontId="9" fillId="0" borderId="22" xfId="67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8" fillId="37" borderId="42" xfId="62" applyFont="1" applyFill="1" applyBorder="1" applyAlignment="1">
      <alignment horizontal="center" vertical="center"/>
      <protection/>
    </xf>
    <xf numFmtId="0" fontId="12" fillId="37" borderId="13" xfId="62" applyFont="1" applyFill="1" applyBorder="1" applyAlignment="1">
      <alignment horizontal="center" vertical="center" wrapText="1"/>
      <protection/>
    </xf>
    <xf numFmtId="0" fontId="13" fillId="37" borderId="13" xfId="62" applyFont="1" applyFill="1" applyBorder="1" applyAlignment="1">
      <alignment horizontal="center" vertical="center"/>
      <protection/>
    </xf>
    <xf numFmtId="0" fontId="12" fillId="37" borderId="43" xfId="62" applyFont="1" applyFill="1" applyBorder="1" applyAlignment="1">
      <alignment horizontal="center" vertical="center" wrapText="1"/>
      <protection/>
    </xf>
    <xf numFmtId="0" fontId="12" fillId="37" borderId="39" xfId="62" applyFont="1" applyFill="1" applyBorder="1" applyAlignment="1">
      <alignment horizontal="center" vertical="center" wrapText="1"/>
      <protection/>
    </xf>
    <xf numFmtId="0" fontId="69" fillId="37" borderId="44" xfId="62" applyFont="1" applyFill="1" applyBorder="1">
      <alignment/>
      <protection/>
    </xf>
    <xf numFmtId="0" fontId="12" fillId="37" borderId="45" xfId="62" applyFont="1" applyFill="1" applyBorder="1" applyAlignment="1">
      <alignment horizontal="center" vertical="center" wrapText="1"/>
      <protection/>
    </xf>
    <xf numFmtId="191" fontId="11" fillId="37" borderId="45" xfId="62" applyNumberFormat="1" applyFont="1" applyFill="1" applyBorder="1" applyAlignment="1">
      <alignment horizontal="center" vertical="center" wrapText="1"/>
      <protection/>
    </xf>
    <xf numFmtId="0" fontId="11" fillId="37" borderId="45" xfId="62" applyNumberFormat="1" applyFont="1" applyFill="1" applyBorder="1" applyAlignment="1">
      <alignment horizontal="center" vertical="center" wrapText="1"/>
      <protection/>
    </xf>
    <xf numFmtId="4" fontId="11" fillId="37" borderId="45" xfId="62" applyNumberFormat="1" applyFont="1" applyFill="1" applyBorder="1" applyAlignment="1">
      <alignment horizontal="center" vertical="center" wrapText="1"/>
      <protection/>
    </xf>
    <xf numFmtId="4" fontId="11" fillId="37" borderId="46" xfId="62" applyNumberFormat="1" applyFont="1" applyFill="1" applyBorder="1" applyAlignment="1">
      <alignment horizontal="center" vertical="center" wrapText="1"/>
      <protection/>
    </xf>
    <xf numFmtId="0" fontId="69" fillId="37" borderId="21" xfId="62" applyFont="1" applyFill="1" applyBorder="1" applyAlignment="1">
      <alignment horizontal="center" vertical="center"/>
      <protection/>
    </xf>
    <xf numFmtId="0" fontId="11" fillId="37" borderId="10" xfId="62" applyFont="1" applyFill="1" applyBorder="1" applyAlignment="1">
      <alignment horizontal="center" vertical="center" wrapText="1"/>
      <protection/>
    </xf>
    <xf numFmtId="191" fontId="11" fillId="37" borderId="10" xfId="62" applyNumberFormat="1" applyFont="1" applyFill="1" applyBorder="1" applyAlignment="1">
      <alignment horizontal="center" vertical="center" wrapText="1"/>
      <protection/>
    </xf>
    <xf numFmtId="0" fontId="11" fillId="37" borderId="10" xfId="62" applyNumberFormat="1" applyFont="1" applyFill="1" applyBorder="1" applyAlignment="1">
      <alignment horizontal="center" vertical="center" wrapText="1"/>
      <protection/>
    </xf>
    <xf numFmtId="4" fontId="11" fillId="37" borderId="10" xfId="62" applyNumberFormat="1" applyFont="1" applyFill="1" applyBorder="1" applyAlignment="1">
      <alignment horizontal="center" vertical="center" wrapText="1"/>
      <protection/>
    </xf>
    <xf numFmtId="4" fontId="11" fillId="37" borderId="22" xfId="62" applyNumberFormat="1" applyFont="1" applyFill="1" applyBorder="1" applyAlignment="1">
      <alignment horizontal="center" vertical="center" wrapText="1"/>
      <protection/>
    </xf>
    <xf numFmtId="0" fontId="69" fillId="37" borderId="21" xfId="62" applyFont="1" applyFill="1" applyBorder="1">
      <alignment/>
      <protection/>
    </xf>
    <xf numFmtId="0" fontId="69" fillId="37" borderId="47" xfId="62" applyFont="1" applyFill="1" applyBorder="1">
      <alignment/>
      <protection/>
    </xf>
    <xf numFmtId="4" fontId="11" fillId="37" borderId="38" xfId="62" applyNumberFormat="1" applyFont="1" applyFill="1" applyBorder="1" applyAlignment="1">
      <alignment horizontal="center" vertical="center" wrapText="1"/>
      <protection/>
    </xf>
    <xf numFmtId="43" fontId="0" fillId="0" borderId="0" xfId="0" applyNumberFormat="1" applyFont="1" applyAlignment="1">
      <alignment vertical="center"/>
    </xf>
    <xf numFmtId="9" fontId="7" fillId="35" borderId="22" xfId="66" applyFont="1" applyFill="1" applyBorder="1" applyAlignment="1">
      <alignment/>
    </xf>
    <xf numFmtId="9" fontId="7" fillId="35" borderId="10" xfId="66" applyFont="1" applyFill="1" applyBorder="1" applyAlignment="1">
      <alignment/>
    </xf>
    <xf numFmtId="0" fontId="1" fillId="0" borderId="34" xfId="0" applyFont="1" applyFill="1" applyBorder="1" applyAlignment="1">
      <alignment horizontal="right" vertical="center" wrapText="1"/>
    </xf>
    <xf numFmtId="4" fontId="1" fillId="0" borderId="48" xfId="0" applyNumberFormat="1" applyFont="1" applyFill="1" applyBorder="1" applyAlignment="1">
      <alignment vertical="center" wrapText="1"/>
    </xf>
    <xf numFmtId="49" fontId="1" fillId="35" borderId="32" xfId="60" applyNumberFormat="1" applyFont="1" applyFill="1" applyBorder="1" applyAlignment="1">
      <alignment horizontal="center" vertical="center"/>
      <protection/>
    </xf>
    <xf numFmtId="49" fontId="1" fillId="35" borderId="0" xfId="60" applyNumberFormat="1" applyFont="1" applyFill="1" applyBorder="1" applyAlignment="1">
      <alignment horizontal="center" vertical="center"/>
      <protection/>
    </xf>
    <xf numFmtId="49" fontId="1" fillId="35" borderId="0" xfId="60" applyNumberFormat="1" applyFont="1" applyFill="1" applyBorder="1" applyAlignment="1">
      <alignment horizontal="left" vertical="center"/>
      <protection/>
    </xf>
    <xf numFmtId="171" fontId="1" fillId="35" borderId="0" xfId="84" applyFont="1" applyFill="1" applyBorder="1" applyAlignment="1">
      <alignment horizontal="center" vertical="center"/>
    </xf>
    <xf numFmtId="4" fontId="1" fillId="35" borderId="0" xfId="60" applyNumberFormat="1" applyFont="1" applyFill="1" applyBorder="1" applyAlignment="1">
      <alignment horizontal="center" vertical="center"/>
      <protection/>
    </xf>
    <xf numFmtId="4" fontId="1" fillId="35" borderId="31" xfId="60" applyNumberFormat="1" applyFont="1" applyFill="1" applyBorder="1" applyAlignment="1">
      <alignment horizontal="center" vertical="center"/>
      <protection/>
    </xf>
    <xf numFmtId="0" fontId="7" fillId="0" borderId="40" xfId="0" applyFont="1" applyBorder="1" applyAlignment="1">
      <alignment horizontal="center"/>
    </xf>
    <xf numFmtId="0" fontId="7" fillId="0" borderId="12" xfId="0" applyFont="1" applyBorder="1" applyAlignment="1">
      <alignment/>
    </xf>
    <xf numFmtId="171" fontId="7" fillId="0" borderId="12" xfId="84" applyFont="1" applyBorder="1" applyAlignment="1">
      <alignment/>
    </xf>
    <xf numFmtId="2" fontId="7" fillId="0" borderId="12" xfId="0" applyNumberFormat="1" applyFont="1" applyBorder="1" applyAlignment="1">
      <alignment/>
    </xf>
    <xf numFmtId="9" fontId="7" fillId="36" borderId="12" xfId="66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7" fillId="0" borderId="12" xfId="0" applyNumberFormat="1" applyFont="1" applyBorder="1" applyAlignment="1">
      <alignment horizontal="right"/>
    </xf>
    <xf numFmtId="0" fontId="1" fillId="35" borderId="17" xfId="60" applyFont="1" applyFill="1" applyBorder="1" applyAlignment="1">
      <alignment horizontal="center"/>
      <protection/>
    </xf>
    <xf numFmtId="49" fontId="1" fillId="35" borderId="18" xfId="60" applyNumberFormat="1" applyFont="1" applyFill="1" applyBorder="1" applyAlignment="1">
      <alignment horizontal="left"/>
      <protection/>
    </xf>
    <xf numFmtId="9" fontId="7" fillId="36" borderId="41" xfId="66" applyFont="1" applyFill="1" applyBorder="1" applyAlignment="1">
      <alignment/>
    </xf>
    <xf numFmtId="4" fontId="0" fillId="0" borderId="0" xfId="0" applyNumberFormat="1" applyFont="1" applyAlignment="1">
      <alignment vertical="center"/>
    </xf>
    <xf numFmtId="0" fontId="0" fillId="0" borderId="10" xfId="0" applyBorder="1" applyAlignment="1">
      <alignment/>
    </xf>
    <xf numFmtId="171" fontId="7" fillId="37" borderId="42" xfId="84" applyFont="1" applyFill="1" applyBorder="1" applyAlignment="1">
      <alignment horizontal="centerContinuous"/>
    </xf>
    <xf numFmtId="171" fontId="1" fillId="39" borderId="0" xfId="84" applyFont="1" applyFill="1" applyBorder="1" applyAlignment="1">
      <alignment horizontal="center" vertical="center" wrapText="1"/>
    </xf>
    <xf numFmtId="171" fontId="1" fillId="39" borderId="0" xfId="84" applyFont="1" applyFill="1" applyBorder="1" applyAlignment="1">
      <alignment wrapText="1"/>
    </xf>
    <xf numFmtId="10" fontId="1" fillId="39" borderId="0" xfId="66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right" vertical="center" wrapText="1"/>
    </xf>
    <xf numFmtId="0" fontId="1" fillId="0" borderId="49" xfId="0" applyFont="1" applyFill="1" applyBorder="1" applyAlignment="1">
      <alignment horizontal="right" vertical="center" wrapText="1"/>
    </xf>
    <xf numFmtId="49" fontId="1" fillId="0" borderId="47" xfId="0" applyNumberFormat="1" applyFont="1" applyFill="1" applyBorder="1" applyAlignment="1">
      <alignment horizontal="right" vertical="center"/>
    </xf>
    <xf numFmtId="49" fontId="1" fillId="0" borderId="50" xfId="0" applyNumberFormat="1" applyFont="1" applyFill="1" applyBorder="1" applyAlignment="1">
      <alignment horizontal="right" vertical="center"/>
    </xf>
    <xf numFmtId="0" fontId="0" fillId="0" borderId="50" xfId="0" applyFont="1" applyBorder="1" applyAlignment="1">
      <alignment vertical="center"/>
    </xf>
    <xf numFmtId="0" fontId="8" fillId="0" borderId="23" xfId="60" applyFont="1" applyFill="1" applyBorder="1" applyAlignment="1">
      <alignment horizontal="center" vertical="center" wrapText="1"/>
      <protection/>
    </xf>
    <xf numFmtId="0" fontId="8" fillId="0" borderId="15" xfId="60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0" borderId="32" xfId="60" applyFont="1" applyFill="1" applyBorder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8" fillId="0" borderId="31" xfId="60" applyFont="1" applyFill="1" applyBorder="1" applyAlignment="1">
      <alignment horizontal="center" vertical="center" wrapText="1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171" fontId="0" fillId="35" borderId="0" xfId="84" applyFont="1" applyFill="1" applyBorder="1" applyAlignment="1">
      <alignment horizontal="center" vertical="center" wrapText="1"/>
    </xf>
    <xf numFmtId="171" fontId="0" fillId="35" borderId="31" xfId="84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70" fillId="35" borderId="23" xfId="0" applyFont="1" applyFill="1" applyBorder="1" applyAlignment="1">
      <alignment horizontal="center" vertical="center" wrapText="1"/>
    </xf>
    <xf numFmtId="0" fontId="70" fillId="35" borderId="15" xfId="0" applyFont="1" applyFill="1" applyBorder="1" applyAlignment="1">
      <alignment horizontal="center" vertical="center" wrapText="1"/>
    </xf>
    <xf numFmtId="0" fontId="70" fillId="35" borderId="16" xfId="0" applyFont="1" applyFill="1" applyBorder="1" applyAlignment="1">
      <alignment horizontal="center" vertical="center" wrapText="1"/>
    </xf>
    <xf numFmtId="0" fontId="70" fillId="35" borderId="17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center" vertical="center" wrapText="1"/>
    </xf>
    <xf numFmtId="0" fontId="70" fillId="35" borderId="19" xfId="0" applyFont="1" applyFill="1" applyBorder="1" applyAlignment="1">
      <alignment horizontal="center" vertical="center" wrapText="1"/>
    </xf>
    <xf numFmtId="0" fontId="66" fillId="38" borderId="51" xfId="61" applyFont="1" applyFill="1" applyBorder="1" applyAlignment="1">
      <alignment horizontal="center" vertical="center"/>
      <protection/>
    </xf>
    <xf numFmtId="0" fontId="66" fillId="38" borderId="26" xfId="61" applyFont="1" applyFill="1" applyBorder="1" applyAlignment="1">
      <alignment horizontal="center" vertical="center"/>
      <protection/>
    </xf>
    <xf numFmtId="0" fontId="66" fillId="38" borderId="52" xfId="61" applyFont="1" applyFill="1" applyBorder="1" applyAlignment="1">
      <alignment horizontal="center" vertical="center"/>
      <protection/>
    </xf>
    <xf numFmtId="0" fontId="71" fillId="38" borderId="53" xfId="61" applyFont="1" applyFill="1" applyBorder="1" applyAlignment="1">
      <alignment horizontal="right" vertical="center"/>
      <protection/>
    </xf>
    <xf numFmtId="0" fontId="71" fillId="38" borderId="29" xfId="61" applyFont="1" applyFill="1" applyBorder="1" applyAlignment="1">
      <alignment horizontal="right" vertical="center"/>
      <protection/>
    </xf>
    <xf numFmtId="0" fontId="71" fillId="38" borderId="54" xfId="61" applyFont="1" applyFill="1" applyBorder="1" applyAlignment="1">
      <alignment horizontal="right" vertical="center"/>
      <protection/>
    </xf>
    <xf numFmtId="10" fontId="71" fillId="38" borderId="48" xfId="67" applyNumberFormat="1" applyFont="1" applyFill="1" applyBorder="1" applyAlignment="1" quotePrefix="1">
      <alignment horizontal="center" vertical="center"/>
    </xf>
    <xf numFmtId="10" fontId="71" fillId="38" borderId="55" xfId="67" applyNumberFormat="1" applyFont="1" applyFill="1" applyBorder="1" applyAlignment="1" quotePrefix="1">
      <alignment horizontal="center" vertical="center"/>
    </xf>
    <xf numFmtId="0" fontId="71" fillId="38" borderId="56" xfId="61" applyFont="1" applyFill="1" applyBorder="1" applyAlignment="1">
      <alignment horizontal="right" vertical="center"/>
      <protection/>
    </xf>
    <xf numFmtId="0" fontId="71" fillId="38" borderId="18" xfId="61" applyFont="1" applyFill="1" applyBorder="1" applyAlignment="1">
      <alignment horizontal="right" vertical="center"/>
      <protection/>
    </xf>
    <xf numFmtId="0" fontId="71" fillId="38" borderId="57" xfId="61" applyFont="1" applyFill="1" applyBorder="1" applyAlignment="1">
      <alignment horizontal="right" vertical="center"/>
      <protection/>
    </xf>
    <xf numFmtId="0" fontId="6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1" fillId="37" borderId="33" xfId="62" applyFont="1" applyFill="1" applyBorder="1" applyAlignment="1">
      <alignment horizontal="left" vertical="center" wrapText="1"/>
      <protection/>
    </xf>
    <xf numFmtId="0" fontId="11" fillId="37" borderId="34" xfId="62" applyFont="1" applyFill="1" applyBorder="1" applyAlignment="1">
      <alignment horizontal="left" vertical="center" wrapText="1"/>
      <protection/>
    </xf>
    <xf numFmtId="0" fontId="11" fillId="37" borderId="35" xfId="62" applyFont="1" applyFill="1" applyBorder="1" applyAlignment="1">
      <alignment horizontal="left" vertical="center" wrapText="1"/>
      <protection/>
    </xf>
    <xf numFmtId="0" fontId="11" fillId="37" borderId="58" xfId="62" applyFont="1" applyFill="1" applyBorder="1" applyAlignment="1">
      <alignment horizontal="left" vertical="center" wrapText="1"/>
      <protection/>
    </xf>
    <xf numFmtId="0" fontId="11" fillId="37" borderId="59" xfId="62" applyFont="1" applyFill="1" applyBorder="1" applyAlignment="1">
      <alignment horizontal="left" vertical="center" wrapText="1"/>
      <protection/>
    </xf>
    <xf numFmtId="0" fontId="11" fillId="37" borderId="60" xfId="62" applyFont="1" applyFill="1" applyBorder="1" applyAlignment="1">
      <alignment horizontal="left" vertical="center" wrapText="1"/>
      <protection/>
    </xf>
    <xf numFmtId="0" fontId="1" fillId="35" borderId="32" xfId="60" applyFont="1" applyFill="1" applyBorder="1" applyAlignment="1">
      <alignment horizontal="left" vertical="center"/>
      <protection/>
    </xf>
    <xf numFmtId="0" fontId="1" fillId="35" borderId="0" xfId="60" applyFont="1" applyFill="1" applyBorder="1" applyAlignment="1">
      <alignment horizontal="left" vertical="center"/>
      <protection/>
    </xf>
    <xf numFmtId="0" fontId="1" fillId="35" borderId="31" xfId="60" applyFont="1" applyFill="1" applyBorder="1" applyAlignment="1">
      <alignment horizontal="left" vertical="center"/>
      <protection/>
    </xf>
    <xf numFmtId="0" fontId="1" fillId="35" borderId="17" xfId="60" applyFont="1" applyFill="1" applyBorder="1" applyAlignment="1">
      <alignment horizontal="left" vertical="center"/>
      <protection/>
    </xf>
    <xf numFmtId="0" fontId="1" fillId="35" borderId="18" xfId="60" applyFont="1" applyFill="1" applyBorder="1" applyAlignment="1">
      <alignment horizontal="left" vertical="center"/>
      <protection/>
    </xf>
    <xf numFmtId="0" fontId="1" fillId="35" borderId="19" xfId="60" applyFont="1" applyFill="1" applyBorder="1" applyAlignment="1">
      <alignment horizontal="left" vertical="center"/>
      <protection/>
    </xf>
    <xf numFmtId="0" fontId="1" fillId="35" borderId="42" xfId="60" applyFont="1" applyFill="1" applyBorder="1" applyAlignment="1">
      <alignment horizontal="left" vertical="center"/>
      <protection/>
    </xf>
    <xf numFmtId="0" fontId="1" fillId="35" borderId="61" xfId="60" applyFont="1" applyFill="1" applyBorder="1" applyAlignment="1">
      <alignment horizontal="left" vertical="center"/>
      <protection/>
    </xf>
    <xf numFmtId="0" fontId="1" fillId="35" borderId="14" xfId="60" applyFont="1" applyFill="1" applyBorder="1" applyAlignment="1">
      <alignment horizontal="left" vertical="center"/>
      <protection/>
    </xf>
    <xf numFmtId="0" fontId="12" fillId="37" borderId="33" xfId="62" applyFont="1" applyFill="1" applyBorder="1" applyAlignment="1">
      <alignment horizontal="center" vertical="center" wrapText="1"/>
      <protection/>
    </xf>
    <xf numFmtId="0" fontId="12" fillId="37" borderId="34" xfId="62" applyFont="1" applyFill="1" applyBorder="1" applyAlignment="1">
      <alignment horizontal="center" vertical="center" wrapText="1"/>
      <protection/>
    </xf>
    <xf numFmtId="0" fontId="12" fillId="37" borderId="62" xfId="62" applyFont="1" applyFill="1" applyBorder="1" applyAlignment="1">
      <alignment horizontal="center" vertical="center" wrapText="1"/>
      <protection/>
    </xf>
    <xf numFmtId="0" fontId="0" fillId="35" borderId="15" xfId="60" applyFont="1" applyFill="1" applyBorder="1" applyAlignment="1">
      <alignment horizontal="center" vertical="center" wrapText="1"/>
      <protection/>
    </xf>
    <xf numFmtId="171" fontId="0" fillId="35" borderId="15" xfId="84" applyFont="1" applyFill="1" applyBorder="1" applyAlignment="1">
      <alignment horizontal="center" vertical="center" wrapText="1"/>
    </xf>
    <xf numFmtId="171" fontId="0" fillId="35" borderId="15" xfId="84" applyFont="1" applyFill="1" applyBorder="1" applyAlignment="1">
      <alignment vertical="center" wrapText="1"/>
    </xf>
    <xf numFmtId="0" fontId="0" fillId="35" borderId="16" xfId="60" applyFont="1" applyFill="1" applyBorder="1" applyAlignment="1">
      <alignment vertical="center" wrapText="1"/>
      <protection/>
    </xf>
    <xf numFmtId="0" fontId="1" fillId="0" borderId="42" xfId="60" applyFont="1" applyFill="1" applyBorder="1" applyAlignment="1">
      <alignment horizontal="center"/>
      <protection/>
    </xf>
    <xf numFmtId="0" fontId="1" fillId="0" borderId="61" xfId="60" applyFont="1" applyFill="1" applyBorder="1" applyAlignment="1">
      <alignment horizontal="center"/>
      <protection/>
    </xf>
    <xf numFmtId="0" fontId="1" fillId="0" borderId="61" xfId="60" applyFont="1" applyFill="1" applyBorder="1" applyAlignment="1">
      <alignment horizontal="left" vertical="center"/>
      <protection/>
    </xf>
    <xf numFmtId="0" fontId="1" fillId="0" borderId="61" xfId="60" applyFont="1" applyFill="1" applyBorder="1" applyAlignment="1">
      <alignment horizontal="center" vertical="center"/>
      <protection/>
    </xf>
    <xf numFmtId="171" fontId="1" fillId="0" borderId="61" xfId="84" applyFont="1" applyFill="1" applyBorder="1" applyAlignment="1">
      <alignment horizontal="center" vertical="center"/>
    </xf>
    <xf numFmtId="171" fontId="1" fillId="0" borderId="61" xfId="84" applyFont="1" applyFill="1" applyBorder="1" applyAlignment="1">
      <alignment vertical="center"/>
    </xf>
    <xf numFmtId="170" fontId="1" fillId="0" borderId="14" xfId="57" applyFont="1" applyFill="1" applyBorder="1" applyAlignment="1">
      <alignment vertical="center"/>
    </xf>
    <xf numFmtId="0" fontId="1" fillId="33" borderId="63" xfId="60" applyFont="1" applyFill="1" applyBorder="1" applyAlignment="1">
      <alignment horizontal="center" vertical="center"/>
      <protection/>
    </xf>
    <xf numFmtId="0" fontId="1" fillId="33" borderId="34" xfId="60" applyFont="1" applyFill="1" applyBorder="1" applyAlignment="1">
      <alignment horizontal="center"/>
      <protection/>
    </xf>
    <xf numFmtId="0" fontId="1" fillId="33" borderId="34" xfId="60" applyFont="1" applyFill="1" applyBorder="1" applyAlignment="1">
      <alignment vertical="center"/>
      <protection/>
    </xf>
    <xf numFmtId="171" fontId="1" fillId="33" borderId="34" xfId="84" applyFont="1" applyFill="1" applyBorder="1" applyAlignment="1">
      <alignment vertical="center"/>
    </xf>
    <xf numFmtId="4" fontId="1" fillId="33" borderId="62" xfId="60" applyNumberFormat="1" applyFont="1" applyFill="1" applyBorder="1" applyAlignment="1">
      <alignment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60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171" fontId="0" fillId="0" borderId="34" xfId="84" applyFont="1" applyFill="1" applyBorder="1" applyAlignment="1">
      <alignment horizontal="right" vertical="center"/>
    </xf>
    <xf numFmtId="171" fontId="0" fillId="0" borderId="34" xfId="84" applyFont="1" applyBorder="1" applyAlignment="1">
      <alignment horizontal="right" vertical="center"/>
    </xf>
    <xf numFmtId="4" fontId="0" fillId="0" borderId="62" xfId="84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171" fontId="0" fillId="0" borderId="29" xfId="84" applyFont="1" applyFill="1" applyBorder="1" applyAlignment="1">
      <alignment horizontal="right" vertical="center"/>
    </xf>
    <xf numFmtId="0" fontId="0" fillId="0" borderId="34" xfId="0" applyFont="1" applyBorder="1" applyAlignment="1">
      <alignment horizontal="left" vertical="center" wrapText="1"/>
    </xf>
    <xf numFmtId="171" fontId="0" fillId="0" borderId="34" xfId="84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34" xfId="60" applyFont="1" applyFill="1" applyBorder="1" applyAlignment="1">
      <alignment horizontal="center" vertical="center" wrapText="1"/>
      <protection/>
    </xf>
    <xf numFmtId="0" fontId="0" fillId="0" borderId="34" xfId="60" applyFont="1" applyFill="1" applyBorder="1" applyAlignment="1">
      <alignment horizontal="left" vertical="center" wrapText="1"/>
      <protection/>
    </xf>
    <xf numFmtId="171" fontId="0" fillId="0" borderId="26" xfId="91" applyFont="1" applyFill="1" applyBorder="1" applyAlignment="1">
      <alignment horizontal="right" vertical="center"/>
    </xf>
    <xf numFmtId="171" fontId="0" fillId="0" borderId="34" xfId="91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35" borderId="34" xfId="60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0" fontId="0" fillId="35" borderId="26" xfId="60" applyFill="1" applyBorder="1" applyAlignment="1">
      <alignment horizontal="center" vertical="center" wrapText="1"/>
      <protection/>
    </xf>
    <xf numFmtId="0" fontId="0" fillId="35" borderId="34" xfId="60" applyFill="1" applyBorder="1" applyAlignment="1">
      <alignment horizontal="center" vertical="center"/>
      <protection/>
    </xf>
    <xf numFmtId="0" fontId="0" fillId="0" borderId="34" xfId="60" applyBorder="1" applyAlignment="1">
      <alignment horizontal="left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171" fontId="0" fillId="0" borderId="34" xfId="84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171" fontId="0" fillId="0" borderId="34" xfId="84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right" vertical="center" wrapText="1"/>
    </xf>
    <xf numFmtId="4" fontId="1" fillId="0" borderId="62" xfId="0" applyNumberFormat="1" applyFont="1" applyFill="1" applyBorder="1" applyAlignment="1">
      <alignment vertical="center" wrapText="1"/>
    </xf>
    <xf numFmtId="171" fontId="72" fillId="35" borderId="23" xfId="85" applyFont="1" applyFill="1" applyBorder="1" applyAlignment="1">
      <alignment horizontal="center" vertical="center" wrapText="1"/>
    </xf>
    <xf numFmtId="171" fontId="72" fillId="35" borderId="15" xfId="85" applyFont="1" applyFill="1" applyBorder="1" applyAlignment="1">
      <alignment horizontal="center" vertical="center" wrapText="1"/>
    </xf>
    <xf numFmtId="171" fontId="72" fillId="35" borderId="16" xfId="85" applyFont="1" applyFill="1" applyBorder="1" applyAlignment="1">
      <alignment horizontal="center" vertical="center" wrapText="1"/>
    </xf>
    <xf numFmtId="171" fontId="72" fillId="35" borderId="17" xfId="85" applyFont="1" applyFill="1" applyBorder="1" applyAlignment="1">
      <alignment horizontal="center" vertical="center" wrapText="1"/>
    </xf>
    <xf numFmtId="171" fontId="72" fillId="35" borderId="18" xfId="85" applyFont="1" applyFill="1" applyBorder="1" applyAlignment="1">
      <alignment horizontal="center" vertical="center" wrapText="1"/>
    </xf>
    <xf numFmtId="171" fontId="72" fillId="35" borderId="19" xfId="85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right"/>
    </xf>
    <xf numFmtId="170" fontId="6" fillId="0" borderId="18" xfId="57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69" fillId="35" borderId="0" xfId="0" applyFont="1" applyFill="1" applyBorder="1" applyAlignment="1">
      <alignment horizontal="left" vertical="center"/>
    </xf>
    <xf numFmtId="0" fontId="69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/>
    </xf>
    <xf numFmtId="0" fontId="69" fillId="35" borderId="0" xfId="0" applyFont="1" applyFill="1" applyBorder="1" applyAlignment="1">
      <alignment horizontal="center" vertical="center"/>
    </xf>
    <xf numFmtId="195" fontId="69" fillId="35" borderId="0" xfId="0" applyNumberFormat="1" applyFont="1" applyFill="1" applyBorder="1" applyAlignment="1">
      <alignment horizontal="right" vertical="center"/>
    </xf>
    <xf numFmtId="4" fontId="69" fillId="35" borderId="0" xfId="0" applyNumberFormat="1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right" vertical="center" wrapText="1"/>
    </xf>
    <xf numFmtId="4" fontId="0" fillId="40" borderId="0" xfId="0" applyNumberFormat="1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right" vertical="center"/>
    </xf>
    <xf numFmtId="0" fontId="1" fillId="40" borderId="0" xfId="0" applyFont="1" applyFill="1" applyBorder="1" applyAlignment="1">
      <alignment horizontal="right" vertical="center"/>
    </xf>
    <xf numFmtId="0" fontId="1" fillId="40" borderId="0" xfId="0" applyFont="1" applyFill="1" applyBorder="1" applyAlignment="1">
      <alignment horizontal="right" vertical="center" wrapText="1"/>
    </xf>
    <xf numFmtId="195" fontId="1" fillId="40" borderId="0" xfId="0" applyNumberFormat="1" applyFont="1" applyFill="1" applyBorder="1" applyAlignment="1">
      <alignment horizontal="right" vertical="center"/>
    </xf>
    <xf numFmtId="0" fontId="0" fillId="41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left" vertical="center" wrapText="1"/>
    </xf>
    <xf numFmtId="0" fontId="0" fillId="42" borderId="0" xfId="0" applyFont="1" applyFill="1" applyBorder="1" applyAlignment="1">
      <alignment horizontal="left" vertical="center"/>
    </xf>
    <xf numFmtId="0" fontId="0" fillId="42" borderId="0" xfId="0" applyFont="1" applyFill="1" applyBorder="1" applyAlignment="1">
      <alignment horizontal="center" vertical="center"/>
    </xf>
    <xf numFmtId="195" fontId="0" fillId="42" borderId="0" xfId="0" applyNumberFormat="1" applyFont="1" applyFill="1" applyBorder="1" applyAlignment="1">
      <alignment horizontal="right" vertical="center"/>
    </xf>
    <xf numFmtId="4" fontId="0" fillId="42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40" borderId="0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left" vertical="center"/>
    </xf>
    <xf numFmtId="4" fontId="69" fillId="35" borderId="31" xfId="0" applyNumberFormat="1" applyFont="1" applyFill="1" applyBorder="1" applyAlignment="1">
      <alignment horizontal="right" vertical="center"/>
    </xf>
    <xf numFmtId="0" fontId="0" fillId="40" borderId="32" xfId="0" applyFont="1" applyFill="1" applyBorder="1" applyAlignment="1">
      <alignment horizontal="right" vertical="center"/>
    </xf>
    <xf numFmtId="4" fontId="0" fillId="40" borderId="31" xfId="0" applyNumberFormat="1" applyFont="1" applyFill="1" applyBorder="1" applyAlignment="1">
      <alignment horizontal="right" vertical="center"/>
    </xf>
    <xf numFmtId="0" fontId="1" fillId="40" borderId="32" xfId="0" applyFont="1" applyFill="1" applyBorder="1" applyAlignment="1">
      <alignment horizontal="right" vertical="center"/>
    </xf>
    <xf numFmtId="4" fontId="1" fillId="40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35" borderId="32" xfId="0" applyFont="1" applyFill="1" applyBorder="1" applyAlignment="1">
      <alignment horizontal="center" vertical="center"/>
    </xf>
    <xf numFmtId="4" fontId="0" fillId="42" borderId="31" xfId="0" applyNumberFormat="1" applyFont="1" applyFill="1" applyBorder="1" applyAlignment="1">
      <alignment horizontal="right" vertical="center"/>
    </xf>
    <xf numFmtId="0" fontId="0" fillId="42" borderId="32" xfId="0" applyFont="1" applyFill="1" applyBorder="1" applyAlignment="1">
      <alignment horizontal="left" vertical="center"/>
    </xf>
    <xf numFmtId="0" fontId="1" fillId="40" borderId="17" xfId="0" applyFont="1" applyFill="1" applyBorder="1" applyAlignment="1">
      <alignment horizontal="right" vertical="center"/>
    </xf>
    <xf numFmtId="0" fontId="1" fillId="40" borderId="18" xfId="0" applyFont="1" applyFill="1" applyBorder="1" applyAlignment="1">
      <alignment horizontal="center" vertical="center"/>
    </xf>
    <xf numFmtId="0" fontId="1" fillId="40" borderId="18" xfId="0" applyFont="1" applyFill="1" applyBorder="1" applyAlignment="1">
      <alignment horizontal="right" vertical="center"/>
    </xf>
    <xf numFmtId="0" fontId="1" fillId="40" borderId="18" xfId="0" applyFont="1" applyFill="1" applyBorder="1" applyAlignment="1">
      <alignment horizontal="right" vertical="center" wrapText="1"/>
    </xf>
    <xf numFmtId="195" fontId="1" fillId="40" borderId="18" xfId="0" applyNumberFormat="1" applyFont="1" applyFill="1" applyBorder="1" applyAlignment="1">
      <alignment horizontal="right" vertical="center"/>
    </xf>
    <xf numFmtId="4" fontId="1" fillId="40" borderId="1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1" fillId="0" borderId="42" xfId="0" applyFont="1" applyBorder="1" applyAlignment="1">
      <alignment horizontal="center"/>
    </xf>
    <xf numFmtId="0" fontId="41" fillId="0" borderId="6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23" xfId="60" applyFont="1" applyFill="1" applyBorder="1" applyAlignment="1">
      <alignment horizontal="center" vertical="center" wrapText="1"/>
      <protection/>
    </xf>
    <xf numFmtId="0" fontId="41" fillId="0" borderId="15" xfId="60" applyFont="1" applyFill="1" applyBorder="1" applyAlignment="1">
      <alignment horizontal="center" vertical="center" wrapText="1"/>
      <protection/>
    </xf>
    <xf numFmtId="0" fontId="41" fillId="0" borderId="16" xfId="60" applyFont="1" applyFill="1" applyBorder="1" applyAlignment="1">
      <alignment horizontal="center" vertical="center" wrapText="1"/>
      <protection/>
    </xf>
    <xf numFmtId="0" fontId="41" fillId="0" borderId="32" xfId="60" applyFont="1" applyFill="1" applyBorder="1" applyAlignment="1">
      <alignment horizontal="center" vertical="center" wrapText="1"/>
      <protection/>
    </xf>
    <xf numFmtId="0" fontId="41" fillId="0" borderId="0" xfId="60" applyFont="1" applyFill="1" applyBorder="1" applyAlignment="1">
      <alignment horizontal="center" vertical="center" wrapText="1"/>
      <protection/>
    </xf>
    <xf numFmtId="0" fontId="41" fillId="0" borderId="31" xfId="60" applyFont="1" applyFill="1" applyBorder="1" applyAlignment="1">
      <alignment horizontal="center" vertical="center" wrapText="1"/>
      <protection/>
    </xf>
    <xf numFmtId="0" fontId="41" fillId="0" borderId="17" xfId="60" applyFont="1" applyFill="1" applyBorder="1" applyAlignment="1">
      <alignment horizontal="center" vertical="center" wrapText="1"/>
      <protection/>
    </xf>
    <xf numFmtId="0" fontId="41" fillId="0" borderId="18" xfId="60" applyFont="1" applyFill="1" applyBorder="1" applyAlignment="1">
      <alignment horizontal="center" vertical="center" wrapText="1"/>
      <protection/>
    </xf>
    <xf numFmtId="0" fontId="41" fillId="0" borderId="19" xfId="60" applyFont="1" applyFill="1" applyBorder="1" applyAlignment="1">
      <alignment horizontal="center" vertical="center" wrapText="1"/>
      <protection/>
    </xf>
    <xf numFmtId="0" fontId="40" fillId="40" borderId="23" xfId="0" applyFont="1" applyFill="1" applyBorder="1" applyAlignment="1">
      <alignment horizontal="left" vertical="center"/>
    </xf>
    <xf numFmtId="0" fontId="40" fillId="40" borderId="15" xfId="0" applyFont="1" applyFill="1" applyBorder="1" applyAlignment="1">
      <alignment horizontal="left" vertical="center"/>
    </xf>
    <xf numFmtId="0" fontId="39" fillId="40" borderId="32" xfId="0" applyFont="1" applyFill="1" applyBorder="1" applyAlignment="1">
      <alignment horizontal="left" vertical="center"/>
    </xf>
    <xf numFmtId="0" fontId="39" fillId="40" borderId="0" xfId="0" applyFont="1" applyFill="1" applyBorder="1" applyAlignment="1">
      <alignment horizontal="left" vertical="center"/>
    </xf>
    <xf numFmtId="0" fontId="39" fillId="40" borderId="11" xfId="0" applyFont="1" applyFill="1" applyBorder="1" applyAlignment="1">
      <alignment horizontal="center" vertical="center" wrapText="1"/>
    </xf>
    <xf numFmtId="10" fontId="39" fillId="4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0" fillId="40" borderId="0" xfId="0" applyFont="1" applyFill="1" applyBorder="1" applyAlignment="1">
      <alignment horizontal="left" vertical="center"/>
    </xf>
    <xf numFmtId="0" fontId="69" fillId="43" borderId="0" xfId="0" applyFont="1" applyFill="1" applyBorder="1" applyAlignment="1">
      <alignment horizontal="left" vertical="center"/>
    </xf>
    <xf numFmtId="0" fontId="69" fillId="43" borderId="0" xfId="0" applyFont="1" applyFill="1" applyBorder="1" applyAlignment="1">
      <alignment horizontal="center" vertical="center"/>
    </xf>
    <xf numFmtId="0" fontId="69" fillId="43" borderId="0" xfId="0" applyFont="1" applyFill="1" applyBorder="1" applyAlignment="1">
      <alignment horizontal="left" vertical="center" wrapText="1"/>
    </xf>
    <xf numFmtId="0" fontId="69" fillId="43" borderId="0" xfId="0" applyFont="1" applyFill="1" applyBorder="1" applyAlignment="1">
      <alignment horizontal="left" vertical="center"/>
    </xf>
    <xf numFmtId="195" fontId="69" fillId="43" borderId="0" xfId="0" applyNumberFormat="1" applyFont="1" applyFill="1" applyBorder="1" applyAlignment="1">
      <alignment horizontal="right" vertical="center"/>
    </xf>
    <xf numFmtId="4" fontId="69" fillId="43" borderId="0" xfId="0" applyNumberFormat="1" applyFont="1" applyFill="1" applyBorder="1" applyAlignment="1">
      <alignment horizontal="right" vertical="center"/>
    </xf>
    <xf numFmtId="0" fontId="69" fillId="44" borderId="0" xfId="0" applyFont="1" applyFill="1" applyBorder="1" applyAlignment="1">
      <alignment horizontal="center" vertical="center"/>
    </xf>
    <xf numFmtId="0" fontId="69" fillId="44" borderId="0" xfId="0" applyFont="1" applyFill="1" applyBorder="1" applyAlignment="1">
      <alignment horizontal="left" vertical="center"/>
    </xf>
    <xf numFmtId="0" fontId="69" fillId="44" borderId="0" xfId="0" applyFont="1" applyFill="1" applyBorder="1" applyAlignment="1">
      <alignment horizontal="left" vertical="center" wrapText="1"/>
    </xf>
    <xf numFmtId="0" fontId="0" fillId="42" borderId="0" xfId="0" applyFont="1" applyFill="1" applyBorder="1" applyAlignment="1">
      <alignment horizontal="left" vertical="center"/>
    </xf>
    <xf numFmtId="195" fontId="69" fillId="44" borderId="0" xfId="0" applyNumberFormat="1" applyFont="1" applyFill="1" applyBorder="1" applyAlignment="1">
      <alignment horizontal="right" vertical="center"/>
    </xf>
    <xf numFmtId="4" fontId="69" fillId="44" borderId="0" xfId="0" applyNumberFormat="1" applyFont="1" applyFill="1" applyBorder="1" applyAlignment="1">
      <alignment horizontal="right" vertical="center"/>
    </xf>
    <xf numFmtId="0" fontId="0" fillId="41" borderId="0" xfId="0" applyFont="1" applyFill="1" applyBorder="1" applyAlignment="1">
      <alignment horizontal="left" vertical="center"/>
    </xf>
    <xf numFmtId="0" fontId="0" fillId="41" borderId="0" xfId="0" applyFont="1" applyFill="1" applyBorder="1" applyAlignment="1">
      <alignment horizontal="center" vertical="center"/>
    </xf>
    <xf numFmtId="195" fontId="0" fillId="41" borderId="0" xfId="0" applyNumberFormat="1" applyFont="1" applyFill="1" applyBorder="1" applyAlignment="1">
      <alignment horizontal="right" vertical="center"/>
    </xf>
    <xf numFmtId="4" fontId="0" fillId="41" borderId="0" xfId="0" applyNumberFormat="1" applyFont="1" applyFill="1" applyBorder="1" applyAlignment="1">
      <alignment horizontal="right" vertical="center"/>
    </xf>
    <xf numFmtId="0" fontId="0" fillId="45" borderId="0" xfId="0" applyFont="1" applyFill="1" applyBorder="1" applyAlignment="1">
      <alignment horizontal="left" vertical="center"/>
    </xf>
    <xf numFmtId="0" fontId="0" fillId="45" borderId="0" xfId="0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horizontal="left" vertical="center" wrapText="1"/>
    </xf>
    <xf numFmtId="0" fontId="0" fillId="45" borderId="0" xfId="0" applyFont="1" applyFill="1" applyBorder="1" applyAlignment="1">
      <alignment horizontal="left" vertical="center"/>
    </xf>
    <xf numFmtId="195" fontId="0" fillId="45" borderId="0" xfId="0" applyNumberFormat="1" applyFont="1" applyFill="1" applyBorder="1" applyAlignment="1">
      <alignment horizontal="right" vertical="center"/>
    </xf>
    <xf numFmtId="4" fontId="0" fillId="45" borderId="0" xfId="0" applyNumberFormat="1" applyFont="1" applyFill="1" applyBorder="1" applyAlignment="1">
      <alignment horizontal="right" vertical="center"/>
    </xf>
    <xf numFmtId="0" fontId="0" fillId="41" borderId="0" xfId="0" applyFont="1" applyFill="1" applyBorder="1" applyAlignment="1">
      <alignment horizontal="left" vertical="center"/>
    </xf>
    <xf numFmtId="0" fontId="0" fillId="41" borderId="0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vertical="center"/>
    </xf>
    <xf numFmtId="0" fontId="40" fillId="40" borderId="32" xfId="0" applyFont="1" applyFill="1" applyBorder="1" applyAlignment="1">
      <alignment horizontal="left" vertical="center"/>
    </xf>
    <xf numFmtId="0" fontId="69" fillId="43" borderId="32" xfId="0" applyFont="1" applyFill="1" applyBorder="1" applyAlignment="1">
      <alignment horizontal="left" vertical="center"/>
    </xf>
    <xf numFmtId="4" fontId="69" fillId="43" borderId="31" xfId="0" applyNumberFormat="1" applyFont="1" applyFill="1" applyBorder="1" applyAlignment="1">
      <alignment horizontal="right" vertical="center"/>
    </xf>
    <xf numFmtId="4" fontId="69" fillId="44" borderId="31" xfId="0" applyNumberFormat="1" applyFont="1" applyFill="1" applyBorder="1" applyAlignment="1">
      <alignment horizontal="right" vertical="center"/>
    </xf>
    <xf numFmtId="0" fontId="0" fillId="41" borderId="32" xfId="0" applyFont="1" applyFill="1" applyBorder="1" applyAlignment="1">
      <alignment horizontal="left" vertical="center"/>
    </xf>
    <xf numFmtId="4" fontId="0" fillId="41" borderId="31" xfId="0" applyNumberFormat="1" applyFont="1" applyFill="1" applyBorder="1" applyAlignment="1">
      <alignment horizontal="right" vertical="center"/>
    </xf>
    <xf numFmtId="0" fontId="0" fillId="45" borderId="32" xfId="0" applyFont="1" applyFill="1" applyBorder="1" applyAlignment="1">
      <alignment horizontal="left" vertical="center"/>
    </xf>
    <xf numFmtId="191" fontId="0" fillId="41" borderId="31" xfId="0" applyNumberFormat="1" applyFont="1" applyFill="1" applyBorder="1" applyAlignment="1">
      <alignment horizontal="right" vertical="center"/>
    </xf>
    <xf numFmtId="0" fontId="41" fillId="0" borderId="42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10" fillId="40" borderId="42" xfId="0" applyFont="1" applyFill="1" applyBorder="1" applyAlignment="1">
      <alignment horizontal="center" vertical="center"/>
    </xf>
    <xf numFmtId="0" fontId="9" fillId="0" borderId="6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8" fillId="46" borderId="65" xfId="0" applyFont="1" applyFill="1" applyBorder="1" applyAlignment="1">
      <alignment horizontal="left" vertical="center"/>
    </xf>
    <xf numFmtId="0" fontId="68" fillId="46" borderId="66" xfId="0" applyFont="1" applyFill="1" applyBorder="1" applyAlignment="1">
      <alignment horizontal="center" vertical="center"/>
    </xf>
    <xf numFmtId="0" fontId="68" fillId="46" borderId="66" xfId="0" applyFont="1" applyFill="1" applyBorder="1" applyAlignment="1">
      <alignment horizontal="left" vertical="center"/>
    </xf>
    <xf numFmtId="0" fontId="68" fillId="46" borderId="66" xfId="0" applyFont="1" applyFill="1" applyBorder="1" applyAlignment="1">
      <alignment horizontal="left" vertical="center" wrapText="1"/>
    </xf>
    <xf numFmtId="0" fontId="68" fillId="46" borderId="66" xfId="0" applyFont="1" applyFill="1" applyBorder="1" applyAlignment="1">
      <alignment horizontal="left" vertical="center"/>
    </xf>
    <xf numFmtId="0" fontId="68" fillId="46" borderId="66" xfId="0" applyFont="1" applyFill="1" applyBorder="1" applyAlignment="1">
      <alignment horizontal="right" vertical="center"/>
    </xf>
    <xf numFmtId="4" fontId="68" fillId="46" borderId="67" xfId="0" applyNumberFormat="1" applyFont="1" applyFill="1" applyBorder="1" applyAlignment="1">
      <alignment horizontal="right" vertical="center"/>
    </xf>
    <xf numFmtId="0" fontId="68" fillId="46" borderId="68" xfId="0" applyFont="1" applyFill="1" applyBorder="1" applyAlignment="1">
      <alignment horizontal="left" vertical="center"/>
    </xf>
    <xf numFmtId="0" fontId="68" fillId="46" borderId="69" xfId="0" applyFont="1" applyFill="1" applyBorder="1" applyAlignment="1">
      <alignment horizontal="center" vertical="center"/>
    </xf>
    <xf numFmtId="0" fontId="68" fillId="46" borderId="69" xfId="0" applyFont="1" applyFill="1" applyBorder="1" applyAlignment="1">
      <alignment horizontal="left" vertical="center"/>
    </xf>
    <xf numFmtId="0" fontId="68" fillId="46" borderId="69" xfId="0" applyFont="1" applyFill="1" applyBorder="1" applyAlignment="1">
      <alignment horizontal="left" vertical="center" wrapText="1"/>
    </xf>
    <xf numFmtId="0" fontId="68" fillId="46" borderId="69" xfId="0" applyFont="1" applyFill="1" applyBorder="1" applyAlignment="1">
      <alignment horizontal="left" vertical="center"/>
    </xf>
    <xf numFmtId="0" fontId="68" fillId="46" borderId="69" xfId="0" applyFont="1" applyFill="1" applyBorder="1" applyAlignment="1">
      <alignment horizontal="right" vertical="center"/>
    </xf>
    <xf numFmtId="4" fontId="68" fillId="46" borderId="70" xfId="0" applyNumberFormat="1" applyFont="1" applyFill="1" applyBorder="1" applyAlignment="1">
      <alignment horizontal="right" vertical="center"/>
    </xf>
    <xf numFmtId="0" fontId="40" fillId="40" borderId="71" xfId="0" applyFont="1" applyFill="1" applyBorder="1" applyAlignment="1">
      <alignment horizontal="left" vertical="center"/>
    </xf>
    <xf numFmtId="0" fontId="40" fillId="40" borderId="72" xfId="0" applyFont="1" applyFill="1" applyBorder="1" applyAlignment="1">
      <alignment horizontal="center" vertical="center"/>
    </xf>
    <xf numFmtId="0" fontId="40" fillId="40" borderId="72" xfId="0" applyFont="1" applyFill="1" applyBorder="1" applyAlignment="1">
      <alignment horizontal="left" vertical="center"/>
    </xf>
    <xf numFmtId="0" fontId="40" fillId="40" borderId="72" xfId="0" applyFont="1" applyFill="1" applyBorder="1" applyAlignment="1">
      <alignment horizontal="left" vertical="center" wrapText="1"/>
    </xf>
    <xf numFmtId="0" fontId="40" fillId="40" borderId="72" xfId="0" applyFont="1" applyFill="1" applyBorder="1" applyAlignment="1">
      <alignment horizontal="left" vertical="center"/>
    </xf>
    <xf numFmtId="0" fontId="40" fillId="40" borderId="72" xfId="0" applyFont="1" applyFill="1" applyBorder="1" applyAlignment="1">
      <alignment horizontal="right" vertical="center"/>
    </xf>
    <xf numFmtId="0" fontId="40" fillId="40" borderId="73" xfId="0" applyFont="1" applyFill="1" applyBorder="1" applyAlignment="1">
      <alignment horizontal="right" vertical="center"/>
    </xf>
    <xf numFmtId="0" fontId="40" fillId="40" borderId="25" xfId="0" applyFont="1" applyFill="1" applyBorder="1" applyAlignment="1">
      <alignment horizontal="left" vertical="center"/>
    </xf>
    <xf numFmtId="0" fontId="40" fillId="40" borderId="26" xfId="0" applyFont="1" applyFill="1" applyBorder="1" applyAlignment="1">
      <alignment horizontal="center" vertical="center"/>
    </xf>
    <xf numFmtId="0" fontId="40" fillId="40" borderId="26" xfId="0" applyFont="1" applyFill="1" applyBorder="1" applyAlignment="1">
      <alignment horizontal="left" vertical="center"/>
    </xf>
    <xf numFmtId="0" fontId="40" fillId="40" borderId="26" xfId="0" applyFont="1" applyFill="1" applyBorder="1" applyAlignment="1">
      <alignment horizontal="left" vertical="center" wrapText="1"/>
    </xf>
    <xf numFmtId="0" fontId="40" fillId="40" borderId="26" xfId="0" applyFont="1" applyFill="1" applyBorder="1" applyAlignment="1">
      <alignment horizontal="left" vertical="center"/>
    </xf>
    <xf numFmtId="0" fontId="40" fillId="40" borderId="26" xfId="0" applyFont="1" applyFill="1" applyBorder="1" applyAlignment="1">
      <alignment horizontal="right" vertical="center"/>
    </xf>
    <xf numFmtId="0" fontId="40" fillId="40" borderId="74" xfId="0" applyFont="1" applyFill="1" applyBorder="1" applyAlignment="1">
      <alignment horizontal="right" vertical="center"/>
    </xf>
    <xf numFmtId="0" fontId="40" fillId="40" borderId="63" xfId="0" applyFont="1" applyFill="1" applyBorder="1" applyAlignment="1">
      <alignment horizontal="left" vertical="center"/>
    </xf>
    <xf numFmtId="0" fontId="40" fillId="40" borderId="34" xfId="0" applyFont="1" applyFill="1" applyBorder="1" applyAlignment="1">
      <alignment horizontal="center" vertical="center"/>
    </xf>
    <xf numFmtId="0" fontId="40" fillId="40" borderId="34" xfId="0" applyFont="1" applyFill="1" applyBorder="1" applyAlignment="1">
      <alignment horizontal="left" vertical="center"/>
    </xf>
    <xf numFmtId="0" fontId="40" fillId="40" borderId="34" xfId="0" applyFont="1" applyFill="1" applyBorder="1" applyAlignment="1">
      <alignment horizontal="left" vertical="center" wrapText="1"/>
    </xf>
    <xf numFmtId="0" fontId="40" fillId="40" borderId="34" xfId="0" applyFont="1" applyFill="1" applyBorder="1" applyAlignment="1">
      <alignment horizontal="left" vertical="center"/>
    </xf>
    <xf numFmtId="0" fontId="40" fillId="40" borderId="34" xfId="0" applyFont="1" applyFill="1" applyBorder="1" applyAlignment="1">
      <alignment horizontal="right" vertical="center"/>
    </xf>
    <xf numFmtId="0" fontId="40" fillId="40" borderId="62" xfId="0" applyFont="1" applyFill="1" applyBorder="1" applyAlignment="1">
      <alignment horizontal="right" vertical="center"/>
    </xf>
    <xf numFmtId="0" fontId="40" fillId="40" borderId="18" xfId="0" applyFont="1" applyFill="1" applyBorder="1" applyAlignment="1">
      <alignment horizontal="center" vertical="center"/>
    </xf>
    <xf numFmtId="0" fontId="40" fillId="40" borderId="18" xfId="0" applyFont="1" applyFill="1" applyBorder="1" applyAlignment="1">
      <alignment horizontal="center" vertical="center" wrapText="1"/>
    </xf>
    <xf numFmtId="0" fontId="40" fillId="40" borderId="18" xfId="0" applyFont="1" applyFill="1" applyBorder="1" applyAlignment="1">
      <alignment horizontal="center" vertical="center"/>
    </xf>
    <xf numFmtId="0" fontId="0" fillId="42" borderId="17" xfId="0" applyFont="1" applyFill="1" applyBorder="1" applyAlignment="1">
      <alignment horizontal="left" vertical="center"/>
    </xf>
    <xf numFmtId="0" fontId="0" fillId="42" borderId="18" xfId="0" applyFont="1" applyFill="1" applyBorder="1" applyAlignment="1">
      <alignment horizontal="center" vertical="center"/>
    </xf>
    <xf numFmtId="0" fontId="0" fillId="42" borderId="18" xfId="0" applyFont="1" applyFill="1" applyBorder="1" applyAlignment="1">
      <alignment horizontal="left" vertical="center"/>
    </xf>
    <xf numFmtId="0" fontId="0" fillId="42" borderId="18" xfId="0" applyFont="1" applyFill="1" applyBorder="1" applyAlignment="1">
      <alignment horizontal="left" vertical="center" wrapText="1"/>
    </xf>
    <xf numFmtId="0" fontId="0" fillId="42" borderId="18" xfId="0" applyFont="1" applyFill="1" applyBorder="1" applyAlignment="1">
      <alignment horizontal="left" vertical="center"/>
    </xf>
    <xf numFmtId="195" fontId="0" fillId="42" borderId="18" xfId="0" applyNumberFormat="1" applyFont="1" applyFill="1" applyBorder="1" applyAlignment="1">
      <alignment horizontal="right" vertical="center"/>
    </xf>
    <xf numFmtId="4" fontId="0" fillId="42" borderId="18" xfId="0" applyNumberFormat="1" applyFont="1" applyFill="1" applyBorder="1" applyAlignment="1">
      <alignment horizontal="right" vertical="center"/>
    </xf>
    <xf numFmtId="4" fontId="0" fillId="42" borderId="19" xfId="0" applyNumberFormat="1" applyFont="1" applyFill="1" applyBorder="1" applyAlignment="1">
      <alignment horizontal="right" vertical="center"/>
    </xf>
    <xf numFmtId="0" fontId="69" fillId="43" borderId="75" xfId="0" applyFont="1" applyFill="1" applyBorder="1" applyAlignment="1">
      <alignment horizontal="left" vertical="center"/>
    </xf>
    <xf numFmtId="0" fontId="69" fillId="43" borderId="59" xfId="0" applyFont="1" applyFill="1" applyBorder="1" applyAlignment="1">
      <alignment horizontal="center" vertical="center"/>
    </xf>
    <xf numFmtId="0" fontId="69" fillId="43" borderId="59" xfId="0" applyFont="1" applyFill="1" applyBorder="1" applyAlignment="1">
      <alignment horizontal="left" vertical="center"/>
    </xf>
    <xf numFmtId="0" fontId="69" fillId="43" borderId="59" xfId="0" applyFont="1" applyFill="1" applyBorder="1" applyAlignment="1">
      <alignment horizontal="left" vertical="center" wrapText="1"/>
    </xf>
    <xf numFmtId="0" fontId="69" fillId="43" borderId="59" xfId="0" applyFont="1" applyFill="1" applyBorder="1" applyAlignment="1">
      <alignment horizontal="left" vertical="center"/>
    </xf>
    <xf numFmtId="195" fontId="69" fillId="43" borderId="59" xfId="0" applyNumberFormat="1" applyFont="1" applyFill="1" applyBorder="1" applyAlignment="1">
      <alignment horizontal="right" vertical="center"/>
    </xf>
    <xf numFmtId="4" fontId="69" fillId="43" borderId="59" xfId="0" applyNumberFormat="1" applyFont="1" applyFill="1" applyBorder="1" applyAlignment="1">
      <alignment horizontal="right" vertical="center"/>
    </xf>
    <xf numFmtId="4" fontId="69" fillId="43" borderId="76" xfId="0" applyNumberFormat="1" applyFont="1" applyFill="1" applyBorder="1" applyAlignment="1">
      <alignment horizontal="right" vertical="center"/>
    </xf>
    <xf numFmtId="0" fontId="0" fillId="41" borderId="17" xfId="0" applyFont="1" applyFill="1" applyBorder="1" applyAlignment="1">
      <alignment horizontal="left" vertical="center"/>
    </xf>
    <xf numFmtId="0" fontId="0" fillId="41" borderId="18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left" vertical="center"/>
    </xf>
    <xf numFmtId="0" fontId="0" fillId="41" borderId="18" xfId="0" applyFont="1" applyFill="1" applyBorder="1" applyAlignment="1">
      <alignment horizontal="left" vertical="center" wrapText="1"/>
    </xf>
    <xf numFmtId="0" fontId="0" fillId="41" borderId="18" xfId="0" applyFont="1" applyFill="1" applyBorder="1" applyAlignment="1">
      <alignment vertical="center"/>
    </xf>
    <xf numFmtId="195" fontId="0" fillId="41" borderId="18" xfId="0" applyNumberFormat="1" applyFont="1" applyFill="1" applyBorder="1" applyAlignment="1">
      <alignment horizontal="right" vertical="center"/>
    </xf>
    <xf numFmtId="4" fontId="0" fillId="41" borderId="18" xfId="0" applyNumberFormat="1" applyFont="1" applyFill="1" applyBorder="1" applyAlignment="1">
      <alignment horizontal="right" vertical="center"/>
    </xf>
    <xf numFmtId="4" fontId="0" fillId="41" borderId="19" xfId="0" applyNumberFormat="1" applyFont="1" applyFill="1" applyBorder="1" applyAlignment="1">
      <alignment horizontal="right" vertical="center"/>
    </xf>
    <xf numFmtId="0" fontId="0" fillId="45" borderId="18" xfId="0" applyFont="1" applyFill="1" applyBorder="1" applyAlignment="1">
      <alignment horizontal="left" vertical="center"/>
    </xf>
    <xf numFmtId="0" fontId="69" fillId="43" borderId="28" xfId="0" applyFont="1" applyFill="1" applyBorder="1" applyAlignment="1">
      <alignment horizontal="left" vertical="center"/>
    </xf>
    <xf numFmtId="0" fontId="69" fillId="43" borderId="29" xfId="0" applyFont="1" applyFill="1" applyBorder="1" applyAlignment="1">
      <alignment horizontal="center" vertical="center"/>
    </xf>
    <xf numFmtId="0" fontId="69" fillId="43" borderId="29" xfId="0" applyFont="1" applyFill="1" applyBorder="1" applyAlignment="1">
      <alignment horizontal="left" vertical="center"/>
    </xf>
    <xf numFmtId="0" fontId="69" fillId="43" borderId="29" xfId="0" applyFont="1" applyFill="1" applyBorder="1" applyAlignment="1">
      <alignment horizontal="left" vertical="center" wrapText="1"/>
    </xf>
    <xf numFmtId="0" fontId="69" fillId="43" borderId="29" xfId="0" applyFont="1" applyFill="1" applyBorder="1" applyAlignment="1">
      <alignment horizontal="left" vertical="center"/>
    </xf>
    <xf numFmtId="195" fontId="69" fillId="43" borderId="29" xfId="0" applyNumberFormat="1" applyFont="1" applyFill="1" applyBorder="1" applyAlignment="1">
      <alignment horizontal="right" vertical="center"/>
    </xf>
    <xf numFmtId="4" fontId="69" fillId="43" borderId="29" xfId="0" applyNumberFormat="1" applyFont="1" applyFill="1" applyBorder="1" applyAlignment="1">
      <alignment horizontal="right" vertical="center"/>
    </xf>
    <xf numFmtId="4" fontId="69" fillId="43" borderId="77" xfId="0" applyNumberFormat="1" applyFont="1" applyFill="1" applyBorder="1" applyAlignment="1">
      <alignment horizontal="right" vertical="center"/>
    </xf>
    <xf numFmtId="0" fontId="40" fillId="0" borderId="78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40" fillId="0" borderId="78" xfId="0" applyFont="1" applyBorder="1" applyAlignment="1">
      <alignment horizontal="center"/>
    </xf>
  </cellXfs>
  <cellStyles count="78">
    <cellStyle name="Normal" xfId="0"/>
    <cellStyle name="20% - Ênfase1" xfId="15"/>
    <cellStyle name="20% - Ênfase1 100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60% - Ênfase6 37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Excel Built-in Separador de milhares 4" xfId="46"/>
    <cellStyle name="Excel Built-in Excel Built-in Excel Built-in Excel Built-in Excel Built-in Excel Built-in Excel Built-in Separador de milhares 4" xfId="47"/>
    <cellStyle name="Excel Built-in Normal" xfId="48"/>
    <cellStyle name="Excel Built-in Normal 1" xfId="49"/>
    <cellStyle name="Excel Built-in Normal 2" xfId="50"/>
    <cellStyle name="Excel_BuiltIn_Comma" xfId="51"/>
    <cellStyle name="Heading" xfId="52"/>
    <cellStyle name="Heading1" xfId="53"/>
    <cellStyle name="Hyperlink" xfId="54"/>
    <cellStyle name="Followed Hyperlink" xfId="55"/>
    <cellStyle name="Incorreto" xfId="56"/>
    <cellStyle name="Currency" xfId="57"/>
    <cellStyle name="Currency [0]" xfId="58"/>
    <cellStyle name="Neutra" xfId="59"/>
    <cellStyle name="Normal 2" xfId="60"/>
    <cellStyle name="Normal 2 2" xfId="61"/>
    <cellStyle name="Normal 3" xfId="62"/>
    <cellStyle name="Normal 6" xfId="63"/>
    <cellStyle name="Normal 7" xfId="64"/>
    <cellStyle name="Nota" xfId="65"/>
    <cellStyle name="Percent" xfId="66"/>
    <cellStyle name="Porcentagem 2" xfId="67"/>
    <cellStyle name="Porcentagem 3" xfId="68"/>
    <cellStyle name="Porcentagem 4" xfId="69"/>
    <cellStyle name="Result" xfId="70"/>
    <cellStyle name="Result2" xfId="71"/>
    <cellStyle name="Saída" xfId="72"/>
    <cellStyle name="Comma [0]" xfId="73"/>
    <cellStyle name="Separador de milhares 2" xfId="74"/>
    <cellStyle name="Separador de milhares 4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3" xfId="86"/>
    <cellStyle name="Vírgula 3 2" xfId="87"/>
    <cellStyle name="Vírgula 4" xfId="88"/>
    <cellStyle name="Vírgula 5" xfId="89"/>
    <cellStyle name="Vírgula 5 2" xfId="90"/>
    <cellStyle name="Vírgula 6" xfId="91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naldo\PREFEITURA\ACADEMIAS%20DE%20SA&#218;DE\ACADEMIA%20INDUSTRIAL\COZINHA%20DELEGA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2">
          <cell r="B12" t="str">
            <v>SERVIÇOS PRELIMINARES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showGridLines="0" tabSelected="1" view="pageBreakPreview" zoomScale="80" zoomScaleSheetLayoutView="80" zoomScalePageLayoutView="85" workbookViewId="0" topLeftCell="A1">
      <selection activeCell="E6" sqref="E6:J6"/>
    </sheetView>
  </sheetViews>
  <sheetFormatPr defaultColWidth="9.140625" defaultRowHeight="12.75" outlineLevelRow="1"/>
  <cols>
    <col min="1" max="1" width="6.28125" style="5" customWidth="1"/>
    <col min="2" max="2" width="12.421875" style="5" customWidth="1"/>
    <col min="3" max="3" width="10.7109375" style="5" customWidth="1"/>
    <col min="4" max="4" width="76.57421875" style="6" bestFit="1" customWidth="1"/>
    <col min="5" max="5" width="6.7109375" style="5" customWidth="1"/>
    <col min="6" max="6" width="11.140625" style="15" customWidth="1"/>
    <col min="7" max="7" width="15.28125" style="15" bestFit="1" customWidth="1"/>
    <col min="8" max="8" width="11.57421875" style="15" customWidth="1"/>
    <col min="9" max="9" width="13.00390625" style="15" customWidth="1"/>
    <col min="10" max="10" width="16.00390625" style="7" bestFit="1" customWidth="1"/>
    <col min="11" max="11" width="26.140625" style="4" bestFit="1" customWidth="1"/>
    <col min="12" max="12" width="12.140625" style="4" bestFit="1" customWidth="1"/>
    <col min="13" max="13" width="9.140625" style="4" customWidth="1"/>
    <col min="14" max="14" width="13.7109375" style="4" bestFit="1" customWidth="1"/>
    <col min="15" max="16384" width="9.140625" style="4" customWidth="1"/>
  </cols>
  <sheetData>
    <row r="1" spans="1:10" ht="12.75">
      <c r="A1" s="212" t="s">
        <v>95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ht="12.75">
      <c r="A2" s="215"/>
      <c r="B2" s="216"/>
      <c r="C2" s="216"/>
      <c r="D2" s="216"/>
      <c r="E2" s="216"/>
      <c r="F2" s="216"/>
      <c r="G2" s="216"/>
      <c r="H2" s="216"/>
      <c r="I2" s="216"/>
      <c r="J2" s="217"/>
    </row>
    <row r="3" spans="1:10" ht="12.75" customHeight="1" thickBot="1">
      <c r="A3" s="218"/>
      <c r="B3" s="219"/>
      <c r="C3" s="219"/>
      <c r="D3" s="219"/>
      <c r="E3" s="219"/>
      <c r="F3" s="219"/>
      <c r="G3" s="219"/>
      <c r="H3" s="219"/>
      <c r="I3" s="219"/>
      <c r="J3" s="220"/>
    </row>
    <row r="4" spans="1:10" ht="12.75">
      <c r="A4" s="109" t="s">
        <v>190</v>
      </c>
      <c r="B4" s="91"/>
      <c r="C4" s="91"/>
      <c r="D4" s="91"/>
      <c r="E4" s="266"/>
      <c r="F4" s="267"/>
      <c r="G4" s="267"/>
      <c r="H4" s="267"/>
      <c r="I4" s="268"/>
      <c r="J4" s="269"/>
    </row>
    <row r="5" spans="1:10" ht="12.75">
      <c r="A5" s="111" t="s">
        <v>211</v>
      </c>
      <c r="B5" s="90"/>
      <c r="C5" s="90"/>
      <c r="D5" s="90"/>
      <c r="E5" s="39"/>
      <c r="F5" s="202" t="s">
        <v>49</v>
      </c>
      <c r="G5" s="204">
        <v>0.2954</v>
      </c>
      <c r="H5" s="203"/>
      <c r="I5" s="203"/>
      <c r="J5" s="110"/>
    </row>
    <row r="6" spans="1:10" ht="12.75">
      <c r="A6" s="112" t="s">
        <v>4</v>
      </c>
      <c r="B6" s="54"/>
      <c r="C6" s="54"/>
      <c r="D6" s="54"/>
      <c r="E6" s="221"/>
      <c r="F6" s="221"/>
      <c r="G6" s="221"/>
      <c r="H6" s="221"/>
      <c r="I6" s="221"/>
      <c r="J6" s="222"/>
    </row>
    <row r="7" spans="1:10" ht="13.5" thickBot="1">
      <c r="A7" s="196" t="s">
        <v>186</v>
      </c>
      <c r="B7" s="197" t="s">
        <v>247</v>
      </c>
      <c r="C7" s="113"/>
      <c r="D7" s="114"/>
      <c r="E7" s="115"/>
      <c r="F7" s="116"/>
      <c r="G7" s="116"/>
      <c r="H7" s="116"/>
      <c r="I7" s="117"/>
      <c r="J7" s="118"/>
    </row>
    <row r="8" spans="1:14" ht="19.5" customHeight="1" thickBot="1">
      <c r="A8" s="270"/>
      <c r="B8" s="271"/>
      <c r="C8" s="271"/>
      <c r="D8" s="272" t="s">
        <v>212</v>
      </c>
      <c r="E8" s="273"/>
      <c r="F8" s="274"/>
      <c r="G8" s="274"/>
      <c r="H8" s="274"/>
      <c r="I8" s="275"/>
      <c r="J8" s="276">
        <f>J115</f>
        <v>1096471.49538372</v>
      </c>
      <c r="L8" s="142"/>
      <c r="N8" s="177">
        <f>L8-J8</f>
        <v>-1096471.49538372</v>
      </c>
    </row>
    <row r="9" spans="1:10" ht="11.25" customHeight="1" thickBot="1">
      <c r="A9" s="119"/>
      <c r="B9" s="37"/>
      <c r="C9" s="37"/>
      <c r="D9" s="36"/>
      <c r="E9" s="38"/>
      <c r="F9" s="41"/>
      <c r="G9" s="41"/>
      <c r="H9" s="41"/>
      <c r="I9" s="42"/>
      <c r="J9" s="120"/>
    </row>
    <row r="10" spans="1:10" ht="19.5" customHeight="1" thickBot="1">
      <c r="A10" s="33" t="s">
        <v>0</v>
      </c>
      <c r="B10" s="33" t="s">
        <v>38</v>
      </c>
      <c r="C10" s="33" t="s">
        <v>39</v>
      </c>
      <c r="D10" s="34" t="s">
        <v>16</v>
      </c>
      <c r="E10" s="33" t="s">
        <v>17</v>
      </c>
      <c r="F10" s="57" t="s">
        <v>18</v>
      </c>
      <c r="G10" s="57" t="s">
        <v>162</v>
      </c>
      <c r="H10" s="56" t="s">
        <v>49</v>
      </c>
      <c r="I10" s="35" t="s">
        <v>19</v>
      </c>
      <c r="J10" s="43" t="s">
        <v>20</v>
      </c>
    </row>
    <row r="11" spans="1:10" ht="12.75">
      <c r="A11" s="182"/>
      <c r="B11" s="183"/>
      <c r="C11" s="183"/>
      <c r="D11" s="184"/>
      <c r="E11" s="183"/>
      <c r="F11" s="185"/>
      <c r="G11" s="185"/>
      <c r="H11" s="185"/>
      <c r="I11" s="186"/>
      <c r="J11" s="187"/>
    </row>
    <row r="12" spans="1:10" ht="19.5" customHeight="1">
      <c r="A12" s="277" t="s">
        <v>21</v>
      </c>
      <c r="B12" s="278"/>
      <c r="C12" s="278"/>
      <c r="D12" s="279" t="s">
        <v>164</v>
      </c>
      <c r="E12" s="279"/>
      <c r="F12" s="280"/>
      <c r="G12" s="280"/>
      <c r="H12" s="280"/>
      <c r="I12" s="280"/>
      <c r="J12" s="281">
        <f>J14</f>
        <v>44297.55021599999</v>
      </c>
    </row>
    <row r="13" spans="1:14" ht="19.5" customHeight="1" outlineLevel="1">
      <c r="A13" s="282" t="s">
        <v>5</v>
      </c>
      <c r="B13" s="283" t="s">
        <v>165</v>
      </c>
      <c r="C13" s="284" t="s">
        <v>37</v>
      </c>
      <c r="D13" s="285" t="s">
        <v>166</v>
      </c>
      <c r="E13" s="286" t="s">
        <v>181</v>
      </c>
      <c r="F13" s="287">
        <v>1</v>
      </c>
      <c r="G13" s="287">
        <f>'COMPOSIÇÃO ADM'!F19</f>
        <v>34196.03999999999</v>
      </c>
      <c r="H13" s="287">
        <f>G13*G5</f>
        <v>10101.510215999999</v>
      </c>
      <c r="I13" s="288">
        <f>G13+H13</f>
        <v>44297.55021599999</v>
      </c>
      <c r="J13" s="289">
        <f>F13*I13</f>
        <v>44297.55021599999</v>
      </c>
      <c r="L13" s="50"/>
      <c r="M13" s="51"/>
      <c r="N13" s="51"/>
    </row>
    <row r="14" spans="1:10" ht="12.75">
      <c r="A14" s="207" t="s">
        <v>114</v>
      </c>
      <c r="B14" s="208"/>
      <c r="C14" s="208"/>
      <c r="D14" s="208"/>
      <c r="E14" s="208"/>
      <c r="F14" s="208"/>
      <c r="G14" s="208"/>
      <c r="H14" s="208"/>
      <c r="I14" s="208"/>
      <c r="J14" s="181">
        <f>SUM(J13:J13)</f>
        <v>44297.55021599999</v>
      </c>
    </row>
    <row r="15" spans="1:10" ht="12.75">
      <c r="A15" s="314"/>
      <c r="B15" s="180"/>
      <c r="C15" s="180"/>
      <c r="D15" s="180"/>
      <c r="E15" s="180"/>
      <c r="F15" s="180"/>
      <c r="G15" s="180"/>
      <c r="H15" s="180"/>
      <c r="I15" s="180"/>
      <c r="J15" s="315"/>
    </row>
    <row r="16" spans="1:10" ht="19.5" customHeight="1">
      <c r="A16" s="277" t="s">
        <v>23</v>
      </c>
      <c r="B16" s="278"/>
      <c r="C16" s="278"/>
      <c r="D16" s="279" t="s">
        <v>22</v>
      </c>
      <c r="E16" s="279"/>
      <c r="F16" s="280"/>
      <c r="G16" s="280"/>
      <c r="H16" s="280"/>
      <c r="I16" s="280"/>
      <c r="J16" s="281">
        <f>J21</f>
        <v>2119.8113433</v>
      </c>
    </row>
    <row r="17" spans="1:14" ht="19.5" customHeight="1" outlineLevel="1">
      <c r="A17" s="282" t="s">
        <v>6</v>
      </c>
      <c r="B17" s="283">
        <v>10004</v>
      </c>
      <c r="C17" s="284" t="s">
        <v>139</v>
      </c>
      <c r="D17" s="285" t="s">
        <v>161</v>
      </c>
      <c r="E17" s="290" t="s">
        <v>3</v>
      </c>
      <c r="F17" s="287">
        <v>2.4</v>
      </c>
      <c r="G17" s="287">
        <v>499.97</v>
      </c>
      <c r="H17" s="287">
        <f>G17*G5</f>
        <v>147.691138</v>
      </c>
      <c r="I17" s="288">
        <f>G17+H17</f>
        <v>647.661138</v>
      </c>
      <c r="J17" s="289">
        <f>F17*I17</f>
        <v>1554.3867312</v>
      </c>
      <c r="L17" s="50"/>
      <c r="M17" s="51"/>
      <c r="N17" s="51"/>
    </row>
    <row r="18" spans="1:10" ht="30" customHeight="1" hidden="1" outlineLevel="1">
      <c r="A18" s="282" t="s">
        <v>7</v>
      </c>
      <c r="B18" s="283">
        <v>10667</v>
      </c>
      <c r="C18" s="284" t="s">
        <v>37</v>
      </c>
      <c r="D18" s="285" t="s">
        <v>187</v>
      </c>
      <c r="E18" s="291" t="s">
        <v>181</v>
      </c>
      <c r="F18" s="287"/>
      <c r="G18" s="287"/>
      <c r="H18" s="287">
        <f>G18*G6</f>
        <v>0</v>
      </c>
      <c r="I18" s="288">
        <f>G18+H18</f>
        <v>0</v>
      </c>
      <c r="J18" s="289">
        <f>F18*I18</f>
        <v>0</v>
      </c>
    </row>
    <row r="19" spans="1:10" ht="27.75" customHeight="1" outlineLevel="1">
      <c r="A19" s="282" t="s">
        <v>8</v>
      </c>
      <c r="B19" s="292">
        <v>98525</v>
      </c>
      <c r="C19" s="284" t="s">
        <v>37</v>
      </c>
      <c r="D19" s="293" t="s">
        <v>188</v>
      </c>
      <c r="E19" s="290" t="s">
        <v>3</v>
      </c>
      <c r="F19" s="294">
        <v>584.19</v>
      </c>
      <c r="G19" s="294">
        <v>0.35</v>
      </c>
      <c r="H19" s="287">
        <f>G19*G5</f>
        <v>0.10339</v>
      </c>
      <c r="I19" s="288">
        <f>G19+H19</f>
        <v>0.45338999999999996</v>
      </c>
      <c r="J19" s="289">
        <f>F19*I19</f>
        <v>264.8659041</v>
      </c>
    </row>
    <row r="20" spans="1:10" ht="28.5" customHeight="1" outlineLevel="1">
      <c r="A20" s="282" t="s">
        <v>36</v>
      </c>
      <c r="B20" s="283">
        <v>98526</v>
      </c>
      <c r="C20" s="284" t="s">
        <v>37</v>
      </c>
      <c r="D20" s="295" t="s">
        <v>189</v>
      </c>
      <c r="E20" s="286" t="s">
        <v>181</v>
      </c>
      <c r="F20" s="296">
        <v>3</v>
      </c>
      <c r="G20" s="296">
        <v>77.34</v>
      </c>
      <c r="H20" s="287">
        <f>G20*G5</f>
        <v>22.846236</v>
      </c>
      <c r="I20" s="288">
        <f>G20+H20</f>
        <v>100.18623600000001</v>
      </c>
      <c r="J20" s="289">
        <f>F20*I20</f>
        <v>300.558708</v>
      </c>
    </row>
    <row r="21" spans="1:10" ht="12.75">
      <c r="A21" s="207" t="s">
        <v>24</v>
      </c>
      <c r="B21" s="208"/>
      <c r="C21" s="208"/>
      <c r="D21" s="208"/>
      <c r="E21" s="208"/>
      <c r="F21" s="208"/>
      <c r="G21" s="208"/>
      <c r="H21" s="208"/>
      <c r="I21" s="208"/>
      <c r="J21" s="181">
        <f>SUM(J17:J20)</f>
        <v>2119.8113433</v>
      </c>
    </row>
    <row r="22" spans="1:10" ht="12.75">
      <c r="A22" s="314"/>
      <c r="B22" s="180"/>
      <c r="C22" s="180"/>
      <c r="D22" s="180"/>
      <c r="E22" s="180"/>
      <c r="F22" s="180"/>
      <c r="G22" s="180"/>
      <c r="H22" s="180"/>
      <c r="I22" s="180"/>
      <c r="J22" s="315"/>
    </row>
    <row r="23" spans="1:10" ht="12.75">
      <c r="A23" s="277" t="s">
        <v>25</v>
      </c>
      <c r="B23" s="278"/>
      <c r="C23" s="278"/>
      <c r="D23" s="279" t="s">
        <v>194</v>
      </c>
      <c r="E23" s="279"/>
      <c r="F23" s="280"/>
      <c r="G23" s="280"/>
      <c r="H23" s="280"/>
      <c r="I23" s="280"/>
      <c r="J23" s="281">
        <f>J28</f>
        <v>67226.28294366</v>
      </c>
    </row>
    <row r="24" spans="1:10" ht="12.75">
      <c r="A24" s="297" t="s">
        <v>9</v>
      </c>
      <c r="B24" s="298">
        <v>100576</v>
      </c>
      <c r="C24" s="298" t="s">
        <v>37</v>
      </c>
      <c r="D24" s="299" t="s">
        <v>191</v>
      </c>
      <c r="E24" s="284" t="s">
        <v>3</v>
      </c>
      <c r="F24" s="300">
        <v>4143.68</v>
      </c>
      <c r="G24" s="300">
        <v>2.26</v>
      </c>
      <c r="H24" s="287">
        <f>G24*G5</f>
        <v>0.667604</v>
      </c>
      <c r="I24" s="288">
        <f>G24+H24</f>
        <v>2.9276039999999997</v>
      </c>
      <c r="J24" s="289">
        <f>F24*I24</f>
        <v>12131.054142719999</v>
      </c>
    </row>
    <row r="25" spans="1:10" ht="12.75">
      <c r="A25" s="297" t="s">
        <v>10</v>
      </c>
      <c r="B25" s="298">
        <v>93358</v>
      </c>
      <c r="C25" s="298" t="s">
        <v>37</v>
      </c>
      <c r="D25" s="299" t="s">
        <v>192</v>
      </c>
      <c r="E25" s="298" t="s">
        <v>35</v>
      </c>
      <c r="F25" s="301">
        <v>607.05</v>
      </c>
      <c r="G25" s="300">
        <v>67.6</v>
      </c>
      <c r="H25" s="287">
        <f>G25*G5</f>
        <v>19.96904</v>
      </c>
      <c r="I25" s="288">
        <f>G25+H25</f>
        <v>87.56904</v>
      </c>
      <c r="J25" s="289">
        <f>F25*I25</f>
        <v>53158.785732</v>
      </c>
    </row>
    <row r="26" spans="1:10" ht="26.25">
      <c r="A26" s="297" t="s">
        <v>45</v>
      </c>
      <c r="B26" s="298">
        <v>100984</v>
      </c>
      <c r="C26" s="298" t="s">
        <v>37</v>
      </c>
      <c r="D26" s="299" t="s">
        <v>193</v>
      </c>
      <c r="E26" s="298" t="s">
        <v>35</v>
      </c>
      <c r="F26" s="301">
        <v>168.53</v>
      </c>
      <c r="G26" s="301">
        <v>8.87</v>
      </c>
      <c r="H26" s="287">
        <f>G26*G5</f>
        <v>2.620198</v>
      </c>
      <c r="I26" s="288">
        <f>G26+H26</f>
        <v>11.490198</v>
      </c>
      <c r="J26" s="289">
        <f>F26*I26</f>
        <v>1936.4430689399999</v>
      </c>
    </row>
    <row r="27" spans="1:10" ht="12.75" hidden="1">
      <c r="A27" s="127" t="s">
        <v>46</v>
      </c>
      <c r="B27" s="23">
        <v>96995</v>
      </c>
      <c r="C27" s="23" t="s">
        <v>37</v>
      </c>
      <c r="D27" s="22" t="s">
        <v>67</v>
      </c>
      <c r="E27" s="23" t="s">
        <v>35</v>
      </c>
      <c r="F27" s="55"/>
      <c r="G27" s="55">
        <v>40.99</v>
      </c>
      <c r="H27" s="16">
        <f>0.3*G27</f>
        <v>12.297</v>
      </c>
      <c r="I27" s="18">
        <f>G27+H27</f>
        <v>53.287000000000006</v>
      </c>
      <c r="J27" s="123">
        <f>F27*I27</f>
        <v>0</v>
      </c>
    </row>
    <row r="28" spans="1:10" ht="12.75">
      <c r="A28" s="205" t="s">
        <v>26</v>
      </c>
      <c r="B28" s="206"/>
      <c r="C28" s="206"/>
      <c r="D28" s="206"/>
      <c r="E28" s="206"/>
      <c r="F28" s="206"/>
      <c r="G28" s="206"/>
      <c r="H28" s="206"/>
      <c r="I28" s="206"/>
      <c r="J28" s="125">
        <f>SUM(J24:J27)</f>
        <v>67226.28294366</v>
      </c>
    </row>
    <row r="29" spans="1:10" ht="12.75">
      <c r="A29" s="128"/>
      <c r="B29" s="1"/>
      <c r="C29" s="1"/>
      <c r="D29" s="8"/>
      <c r="E29" s="9"/>
      <c r="F29" s="10"/>
      <c r="G29" s="10"/>
      <c r="H29" s="10"/>
      <c r="I29" s="19"/>
      <c r="J29" s="129"/>
    </row>
    <row r="30" spans="1:10" ht="12.75" hidden="1">
      <c r="A30" s="121" t="s">
        <v>65</v>
      </c>
      <c r="B30" s="30"/>
      <c r="C30" s="30"/>
      <c r="D30" s="31" t="s">
        <v>195</v>
      </c>
      <c r="E30" s="31"/>
      <c r="F30" s="32"/>
      <c r="G30" s="32"/>
      <c r="H30" s="32"/>
      <c r="I30" s="32"/>
      <c r="J30" s="122">
        <f>J34</f>
        <v>0</v>
      </c>
    </row>
    <row r="31" spans="1:10" ht="12.75" hidden="1">
      <c r="A31" s="130"/>
      <c r="B31" s="40"/>
      <c r="C31" s="40"/>
      <c r="D31" s="44"/>
      <c r="E31" s="45"/>
      <c r="F31" s="28"/>
      <c r="G31" s="28"/>
      <c r="H31" s="28"/>
      <c r="I31" s="28"/>
      <c r="J31" s="131"/>
    </row>
    <row r="32" spans="1:10" ht="37.5" customHeight="1" hidden="1">
      <c r="A32" s="132" t="s">
        <v>66</v>
      </c>
      <c r="B32" s="29">
        <v>103336</v>
      </c>
      <c r="C32" s="23" t="s">
        <v>37</v>
      </c>
      <c r="D32" s="22" t="s">
        <v>213</v>
      </c>
      <c r="E32" s="29" t="s">
        <v>3</v>
      </c>
      <c r="F32" s="28"/>
      <c r="G32" s="28"/>
      <c r="H32" s="16">
        <f>0.3*G32</f>
        <v>0</v>
      </c>
      <c r="I32" s="18">
        <f>G32+H32</f>
        <v>0</v>
      </c>
      <c r="J32" s="123">
        <f>F32*I32</f>
        <v>0</v>
      </c>
    </row>
    <row r="33" spans="1:10" s="94" customFormat="1" ht="28.5" customHeight="1" hidden="1">
      <c r="A33" s="133" t="s">
        <v>152</v>
      </c>
      <c r="B33" s="23">
        <v>87272</v>
      </c>
      <c r="C33" s="23" t="s">
        <v>37</v>
      </c>
      <c r="D33" s="22" t="s">
        <v>196</v>
      </c>
      <c r="E33" s="29" t="s">
        <v>3</v>
      </c>
      <c r="F33" s="46"/>
      <c r="G33" s="46"/>
      <c r="H33" s="92">
        <f>0.3*G33</f>
        <v>0</v>
      </c>
      <c r="I33" s="93">
        <f>G33+H33</f>
        <v>0</v>
      </c>
      <c r="J33" s="134">
        <f>F33*I33</f>
        <v>0</v>
      </c>
    </row>
    <row r="34" spans="1:10" ht="12.75" hidden="1">
      <c r="A34" s="205" t="s">
        <v>115</v>
      </c>
      <c r="B34" s="206"/>
      <c r="C34" s="206"/>
      <c r="D34" s="206"/>
      <c r="E34" s="206"/>
      <c r="F34" s="206"/>
      <c r="G34" s="206"/>
      <c r="H34" s="206"/>
      <c r="I34" s="206"/>
      <c r="J34" s="125">
        <f>SUM(J32:J33)</f>
        <v>0</v>
      </c>
    </row>
    <row r="35" spans="1:10" ht="12.75" hidden="1">
      <c r="A35" s="124"/>
      <c r="B35" s="88"/>
      <c r="C35" s="88"/>
      <c r="D35" s="88"/>
      <c r="E35" s="88"/>
      <c r="F35" s="88"/>
      <c r="G35" s="88"/>
      <c r="H35" s="88"/>
      <c r="I35" s="88"/>
      <c r="J35" s="125"/>
    </row>
    <row r="36" spans="1:10" ht="12.75">
      <c r="A36" s="277" t="s">
        <v>65</v>
      </c>
      <c r="B36" s="278"/>
      <c r="C36" s="278"/>
      <c r="D36" s="279" t="s">
        <v>197</v>
      </c>
      <c r="E36" s="279"/>
      <c r="F36" s="280"/>
      <c r="G36" s="280"/>
      <c r="H36" s="280"/>
      <c r="I36" s="280"/>
      <c r="J36" s="281">
        <f>J41</f>
        <v>527611.03839024</v>
      </c>
    </row>
    <row r="37" spans="1:10" ht="26.25">
      <c r="A37" s="302" t="s">
        <v>66</v>
      </c>
      <c r="B37" s="298">
        <v>94263</v>
      </c>
      <c r="C37" s="298" t="s">
        <v>37</v>
      </c>
      <c r="D37" s="299" t="s">
        <v>198</v>
      </c>
      <c r="E37" s="283" t="s">
        <v>1</v>
      </c>
      <c r="F37" s="296">
        <v>1663.2</v>
      </c>
      <c r="G37" s="296">
        <v>38.09</v>
      </c>
      <c r="H37" s="287">
        <f>G37*G5</f>
        <v>11.251786000000001</v>
      </c>
      <c r="I37" s="288">
        <f>G37+H37</f>
        <v>49.341786000000006</v>
      </c>
      <c r="J37" s="289">
        <f>F37*I37</f>
        <v>82065.25847520001</v>
      </c>
    </row>
    <row r="38" spans="1:10" ht="26.25">
      <c r="A38" s="302" t="s">
        <v>152</v>
      </c>
      <c r="B38" s="298">
        <v>94264</v>
      </c>
      <c r="C38" s="298" t="s">
        <v>37</v>
      </c>
      <c r="D38" s="299" t="s">
        <v>214</v>
      </c>
      <c r="E38" s="283" t="s">
        <v>1</v>
      </c>
      <c r="F38" s="296">
        <v>308.8</v>
      </c>
      <c r="G38" s="296">
        <v>41.4</v>
      </c>
      <c r="H38" s="287">
        <f>G38*G5</f>
        <v>12.22956</v>
      </c>
      <c r="I38" s="288">
        <f>G38+H38</f>
        <v>53.62956</v>
      </c>
      <c r="J38" s="289">
        <f>F38*I38</f>
        <v>16560.808128</v>
      </c>
    </row>
    <row r="39" spans="1:10" ht="26.25">
      <c r="A39" s="303" t="s">
        <v>232</v>
      </c>
      <c r="B39" s="298">
        <v>92391</v>
      </c>
      <c r="C39" s="298" t="s">
        <v>37</v>
      </c>
      <c r="D39" s="299" t="s">
        <v>199</v>
      </c>
      <c r="E39" s="283" t="s">
        <v>3</v>
      </c>
      <c r="F39" s="296">
        <v>2642.48</v>
      </c>
      <c r="G39" s="296">
        <v>72.67</v>
      </c>
      <c r="H39" s="287">
        <f>G39*G5</f>
        <v>21.466718</v>
      </c>
      <c r="I39" s="288">
        <f>G39+H39</f>
        <v>94.136718</v>
      </c>
      <c r="J39" s="289">
        <f>F39*I39</f>
        <v>248754.39458064002</v>
      </c>
    </row>
    <row r="40" spans="1:10" ht="42" customHeight="1">
      <c r="A40" s="303" t="s">
        <v>233</v>
      </c>
      <c r="B40" s="298">
        <v>93679</v>
      </c>
      <c r="C40" s="298" t="s">
        <v>37</v>
      </c>
      <c r="D40" s="299" t="s">
        <v>200</v>
      </c>
      <c r="E40" s="283" t="s">
        <v>3</v>
      </c>
      <c r="F40" s="296">
        <v>1501.2</v>
      </c>
      <c r="G40" s="296">
        <v>92.68</v>
      </c>
      <c r="H40" s="287">
        <f>G40*G5</f>
        <v>27.377672</v>
      </c>
      <c r="I40" s="288">
        <f>G40+H40</f>
        <v>120.05767200000001</v>
      </c>
      <c r="J40" s="289">
        <f>F40*I40</f>
        <v>180230.57720640002</v>
      </c>
    </row>
    <row r="41" spans="1:10" ht="12.75">
      <c r="A41" s="205" t="s">
        <v>115</v>
      </c>
      <c r="B41" s="206"/>
      <c r="C41" s="206"/>
      <c r="D41" s="206"/>
      <c r="E41" s="223"/>
      <c r="F41" s="223"/>
      <c r="G41" s="223"/>
      <c r="H41" s="223"/>
      <c r="I41" s="223"/>
      <c r="J41" s="125">
        <f>SUM(J37:J40)</f>
        <v>527611.03839024</v>
      </c>
    </row>
    <row r="42" spans="1:10" ht="12.75">
      <c r="A42" s="128"/>
      <c r="B42" s="1"/>
      <c r="C42" s="1"/>
      <c r="D42" s="8"/>
      <c r="E42" s="9"/>
      <c r="F42" s="10"/>
      <c r="G42" s="10"/>
      <c r="H42" s="10"/>
      <c r="I42" s="19"/>
      <c r="J42" s="129"/>
    </row>
    <row r="43" spans="1:10" ht="12.75">
      <c r="A43" s="277" t="s">
        <v>27</v>
      </c>
      <c r="B43" s="278"/>
      <c r="C43" s="278"/>
      <c r="D43" s="279" t="s">
        <v>201</v>
      </c>
      <c r="E43" s="279"/>
      <c r="F43" s="280"/>
      <c r="G43" s="280"/>
      <c r="H43" s="280"/>
      <c r="I43" s="280"/>
      <c r="J43" s="281">
        <f>J50</f>
        <v>33525.47874</v>
      </c>
    </row>
    <row r="44" spans="1:10" ht="12.75" hidden="1">
      <c r="A44" s="303" t="s">
        <v>40</v>
      </c>
      <c r="B44" s="304">
        <v>90823</v>
      </c>
      <c r="C44" s="298" t="s">
        <v>37</v>
      </c>
      <c r="D44" s="299" t="s">
        <v>96</v>
      </c>
      <c r="E44" s="283" t="s">
        <v>2</v>
      </c>
      <c r="F44" s="296">
        <v>0</v>
      </c>
      <c r="G44" s="296">
        <v>404.2</v>
      </c>
      <c r="H44" s="287">
        <f aca="true" t="shared" si="0" ref="H44:H49">0.3*G44</f>
        <v>121.25999999999999</v>
      </c>
      <c r="I44" s="288">
        <f aca="true" t="shared" si="1" ref="I44:I49">G44+H44</f>
        <v>525.46</v>
      </c>
      <c r="J44" s="289">
        <f aca="true" t="shared" si="2" ref="J44:J49">F44*I44</f>
        <v>0</v>
      </c>
    </row>
    <row r="45" spans="1:10" ht="12.75">
      <c r="A45" s="303" t="s">
        <v>167</v>
      </c>
      <c r="B45" s="304">
        <v>102500</v>
      </c>
      <c r="C45" s="298" t="s">
        <v>37</v>
      </c>
      <c r="D45" s="299" t="s">
        <v>202</v>
      </c>
      <c r="E45" s="283" t="s">
        <v>1</v>
      </c>
      <c r="F45" s="296">
        <v>2310</v>
      </c>
      <c r="G45" s="296">
        <v>3.87</v>
      </c>
      <c r="H45" s="287">
        <f t="shared" si="0"/>
        <v>1.161</v>
      </c>
      <c r="I45" s="288">
        <f t="shared" si="1"/>
        <v>5.031000000000001</v>
      </c>
      <c r="J45" s="289">
        <f t="shared" si="2"/>
        <v>11621.61</v>
      </c>
    </row>
    <row r="46" spans="1:10" ht="12.75">
      <c r="A46" s="303" t="s">
        <v>40</v>
      </c>
      <c r="B46" s="304">
        <v>102501</v>
      </c>
      <c r="C46" s="298" t="s">
        <v>37</v>
      </c>
      <c r="D46" s="299" t="s">
        <v>203</v>
      </c>
      <c r="E46" s="283" t="s">
        <v>3</v>
      </c>
      <c r="F46" s="296">
        <v>636.09</v>
      </c>
      <c r="G46" s="296">
        <v>22.82</v>
      </c>
      <c r="H46" s="287">
        <f t="shared" si="0"/>
        <v>6.846</v>
      </c>
      <c r="I46" s="288">
        <f t="shared" si="1"/>
        <v>29.666</v>
      </c>
      <c r="J46" s="289">
        <f t="shared" si="2"/>
        <v>18870.24594</v>
      </c>
    </row>
    <row r="47" spans="1:10" ht="12.75" hidden="1">
      <c r="A47" s="303"/>
      <c r="B47" s="304" t="s">
        <v>154</v>
      </c>
      <c r="C47" s="298" t="s">
        <v>37</v>
      </c>
      <c r="D47" s="299" t="s">
        <v>153</v>
      </c>
      <c r="E47" s="283" t="s">
        <v>3</v>
      </c>
      <c r="F47" s="296"/>
      <c r="G47" s="296"/>
      <c r="H47" s="287">
        <f t="shared" si="0"/>
        <v>0</v>
      </c>
      <c r="I47" s="288">
        <f t="shared" si="1"/>
        <v>0</v>
      </c>
      <c r="J47" s="289">
        <f t="shared" si="2"/>
        <v>0</v>
      </c>
    </row>
    <row r="48" spans="1:10" ht="26.25">
      <c r="A48" s="303" t="s">
        <v>231</v>
      </c>
      <c r="B48" s="304">
        <v>102513</v>
      </c>
      <c r="C48" s="298" t="s">
        <v>37</v>
      </c>
      <c r="D48" s="299" t="s">
        <v>204</v>
      </c>
      <c r="E48" s="283" t="s">
        <v>3</v>
      </c>
      <c r="F48" s="296">
        <v>55.8</v>
      </c>
      <c r="G48" s="296">
        <v>41.82</v>
      </c>
      <c r="H48" s="287">
        <f t="shared" si="0"/>
        <v>12.546</v>
      </c>
      <c r="I48" s="288">
        <f t="shared" si="1"/>
        <v>54.366</v>
      </c>
      <c r="J48" s="289">
        <f t="shared" si="2"/>
        <v>3033.6227999999996</v>
      </c>
    </row>
    <row r="49" spans="1:10" ht="26.25" hidden="1">
      <c r="A49" s="136" t="s">
        <v>136</v>
      </c>
      <c r="B49" s="23">
        <v>94576</v>
      </c>
      <c r="C49" s="23" t="s">
        <v>37</v>
      </c>
      <c r="D49" s="22" t="s">
        <v>137</v>
      </c>
      <c r="E49" s="3" t="s">
        <v>3</v>
      </c>
      <c r="F49" s="17"/>
      <c r="G49" s="17">
        <v>316.75</v>
      </c>
      <c r="H49" s="16">
        <f t="shared" si="0"/>
        <v>95.02499999999999</v>
      </c>
      <c r="I49" s="18">
        <f t="shared" si="1"/>
        <v>411.775</v>
      </c>
      <c r="J49" s="123">
        <f t="shared" si="2"/>
        <v>0</v>
      </c>
    </row>
    <row r="50" spans="1:10" ht="12.75">
      <c r="A50" s="205" t="s">
        <v>28</v>
      </c>
      <c r="B50" s="206"/>
      <c r="C50" s="206"/>
      <c r="D50" s="206"/>
      <c r="E50" s="223"/>
      <c r="F50" s="223"/>
      <c r="G50" s="223"/>
      <c r="H50" s="223"/>
      <c r="I50" s="223"/>
      <c r="J50" s="125">
        <f>SUM(J44:J49)</f>
        <v>33525.47874</v>
      </c>
    </row>
    <row r="51" spans="1:10" ht="12.75">
      <c r="A51" s="128"/>
      <c r="B51" s="1"/>
      <c r="C51" s="1"/>
      <c r="D51" s="8"/>
      <c r="E51" s="9"/>
      <c r="F51" s="10"/>
      <c r="G51" s="10"/>
      <c r="H51" s="10"/>
      <c r="I51" s="19"/>
      <c r="J51" s="129"/>
    </row>
    <row r="52" spans="1:10" ht="12.75">
      <c r="A52" s="277" t="s">
        <v>29</v>
      </c>
      <c r="B52" s="278"/>
      <c r="C52" s="278"/>
      <c r="D52" s="279" t="s">
        <v>205</v>
      </c>
      <c r="E52" s="279"/>
      <c r="F52" s="280"/>
      <c r="G52" s="280"/>
      <c r="H52" s="280"/>
      <c r="I52" s="280"/>
      <c r="J52" s="281">
        <f>J58</f>
        <v>70061.47038732</v>
      </c>
    </row>
    <row r="53" spans="1:11" ht="39" hidden="1">
      <c r="A53" s="303" t="s">
        <v>11</v>
      </c>
      <c r="B53" s="305">
        <v>92543</v>
      </c>
      <c r="C53" s="305" t="s">
        <v>37</v>
      </c>
      <c r="D53" s="299" t="s">
        <v>138</v>
      </c>
      <c r="E53" s="283" t="s">
        <v>3</v>
      </c>
      <c r="F53" s="296"/>
      <c r="G53" s="296">
        <v>18.88</v>
      </c>
      <c r="H53" s="287">
        <f>0.3*G53</f>
        <v>5.664</v>
      </c>
      <c r="I53" s="288">
        <f>G53+H53</f>
        <v>24.543999999999997</v>
      </c>
      <c r="J53" s="289">
        <f>F53*I53</f>
        <v>0</v>
      </c>
      <c r="K53" s="4" t="s">
        <v>160</v>
      </c>
    </row>
    <row r="54" spans="1:10" ht="12.75">
      <c r="A54" s="303" t="s">
        <v>11</v>
      </c>
      <c r="B54" s="305">
        <v>98503</v>
      </c>
      <c r="C54" s="305" t="s">
        <v>37</v>
      </c>
      <c r="D54" s="299" t="s">
        <v>206</v>
      </c>
      <c r="E54" s="283" t="s">
        <v>3</v>
      </c>
      <c r="F54" s="296">
        <v>1321.24</v>
      </c>
      <c r="G54" s="296">
        <v>20.57</v>
      </c>
      <c r="H54" s="287">
        <f>G54*G5</f>
        <v>6.076378</v>
      </c>
      <c r="I54" s="288">
        <f>G54+H54</f>
        <v>26.646378</v>
      </c>
      <c r="J54" s="289">
        <f>F54*I54</f>
        <v>35206.26046872</v>
      </c>
    </row>
    <row r="55" spans="1:10" ht="12.75">
      <c r="A55" s="303" t="s">
        <v>12</v>
      </c>
      <c r="B55" s="305">
        <v>98504</v>
      </c>
      <c r="C55" s="305" t="s">
        <v>37</v>
      </c>
      <c r="D55" s="299" t="s">
        <v>207</v>
      </c>
      <c r="E55" s="283" t="s">
        <v>3</v>
      </c>
      <c r="F55" s="296">
        <v>826.1</v>
      </c>
      <c r="G55" s="296">
        <v>13.09</v>
      </c>
      <c r="H55" s="287">
        <f>G55*G5</f>
        <v>3.866786</v>
      </c>
      <c r="I55" s="288">
        <f>G55+H55</f>
        <v>16.956786</v>
      </c>
      <c r="J55" s="289">
        <f>F55*I55</f>
        <v>14008.000914600001</v>
      </c>
    </row>
    <row r="56" spans="1:10" ht="12.75">
      <c r="A56" s="303" t="s">
        <v>13</v>
      </c>
      <c r="B56" s="305">
        <v>98510</v>
      </c>
      <c r="C56" s="305" t="s">
        <v>37</v>
      </c>
      <c r="D56" s="299" t="s">
        <v>208</v>
      </c>
      <c r="E56" s="283" t="s">
        <v>1</v>
      </c>
      <c r="F56" s="296">
        <v>112</v>
      </c>
      <c r="G56" s="296">
        <v>64.17</v>
      </c>
      <c r="H56" s="287">
        <f>G56*G5</f>
        <v>18.955818</v>
      </c>
      <c r="I56" s="288">
        <f>G56+H56</f>
        <v>83.12581800000001</v>
      </c>
      <c r="J56" s="289">
        <f>F56*I56</f>
        <v>9310.091616000002</v>
      </c>
    </row>
    <row r="57" spans="1:10" ht="13.5" customHeight="1">
      <c r="A57" s="303" t="s">
        <v>248</v>
      </c>
      <c r="B57" s="306">
        <v>250312</v>
      </c>
      <c r="C57" s="307" t="s">
        <v>139</v>
      </c>
      <c r="D57" s="308" t="s">
        <v>249</v>
      </c>
      <c r="E57" s="283" t="s">
        <v>1</v>
      </c>
      <c r="F57" s="296">
        <v>27</v>
      </c>
      <c r="G57" s="296">
        <v>329.86</v>
      </c>
      <c r="H57" s="287">
        <f>G57*G5</f>
        <v>97.440644</v>
      </c>
      <c r="I57" s="288">
        <f>G57+H57</f>
        <v>427.30064400000003</v>
      </c>
      <c r="J57" s="289">
        <f>F57*I57</f>
        <v>11537.117388</v>
      </c>
    </row>
    <row r="58" spans="1:10" ht="12.75">
      <c r="A58" s="205" t="s">
        <v>30</v>
      </c>
      <c r="B58" s="206"/>
      <c r="C58" s="206"/>
      <c r="D58" s="206"/>
      <c r="E58" s="206"/>
      <c r="F58" s="206"/>
      <c r="G58" s="206"/>
      <c r="H58" s="206"/>
      <c r="I58" s="206"/>
      <c r="J58" s="125">
        <f>SUM(J53:J57)</f>
        <v>70061.47038732</v>
      </c>
    </row>
    <row r="59" spans="1:10" ht="12.75">
      <c r="A59" s="137"/>
      <c r="B59" s="26"/>
      <c r="C59" s="26"/>
      <c r="D59" s="26"/>
      <c r="E59" s="26"/>
      <c r="F59" s="26"/>
      <c r="G59" s="26"/>
      <c r="H59" s="26"/>
      <c r="I59" s="26"/>
      <c r="J59" s="138"/>
    </row>
    <row r="60" spans="1:10" ht="12.75">
      <c r="A60" s="277" t="s">
        <v>31</v>
      </c>
      <c r="B60" s="278"/>
      <c r="C60" s="278"/>
      <c r="D60" s="279" t="s">
        <v>64</v>
      </c>
      <c r="E60" s="279"/>
      <c r="F60" s="280"/>
      <c r="G60" s="280"/>
      <c r="H60" s="280"/>
      <c r="I60" s="280"/>
      <c r="J60" s="281">
        <f>J109</f>
        <v>351629.8633632</v>
      </c>
    </row>
    <row r="61" spans="1:10" ht="26.25">
      <c r="A61" s="297" t="s">
        <v>14</v>
      </c>
      <c r="B61" s="309">
        <v>93358</v>
      </c>
      <c r="C61" s="305" t="s">
        <v>37</v>
      </c>
      <c r="D61" s="295" t="s">
        <v>215</v>
      </c>
      <c r="E61" s="304" t="s">
        <v>220</v>
      </c>
      <c r="F61" s="296">
        <v>80.4</v>
      </c>
      <c r="G61" s="296">
        <v>75.4</v>
      </c>
      <c r="H61" s="287">
        <f>G61*G5</f>
        <v>22.27316</v>
      </c>
      <c r="I61" s="288">
        <f aca="true" t="shared" si="3" ref="I61:I70">G61+H61</f>
        <v>97.67316000000001</v>
      </c>
      <c r="J61" s="289">
        <f aca="true" t="shared" si="4" ref="J61:J70">F61*I61</f>
        <v>7852.922064000001</v>
      </c>
    </row>
    <row r="62" spans="1:10" ht="26.25">
      <c r="A62" s="297" t="s">
        <v>150</v>
      </c>
      <c r="B62" s="305">
        <v>97667</v>
      </c>
      <c r="C62" s="305" t="s">
        <v>37</v>
      </c>
      <c r="D62" s="285" t="s">
        <v>216</v>
      </c>
      <c r="E62" s="304" t="s">
        <v>116</v>
      </c>
      <c r="F62" s="296">
        <v>700</v>
      </c>
      <c r="G62" s="296">
        <v>8.81</v>
      </c>
      <c r="H62" s="287">
        <f>G62*G5</f>
        <v>2.602474</v>
      </c>
      <c r="I62" s="288">
        <f t="shared" si="3"/>
        <v>11.412474</v>
      </c>
      <c r="J62" s="289">
        <f t="shared" si="4"/>
        <v>7988.7318</v>
      </c>
    </row>
    <row r="63" spans="1:10" ht="12.75">
      <c r="A63" s="297" t="s">
        <v>168</v>
      </c>
      <c r="B63" s="305">
        <v>93382</v>
      </c>
      <c r="C63" s="305" t="s">
        <v>37</v>
      </c>
      <c r="D63" s="285" t="s">
        <v>221</v>
      </c>
      <c r="E63" s="304" t="s">
        <v>220</v>
      </c>
      <c r="F63" s="296">
        <v>79.2</v>
      </c>
      <c r="G63" s="296">
        <v>28.94</v>
      </c>
      <c r="H63" s="287">
        <f>G63*G5</f>
        <v>8.548876</v>
      </c>
      <c r="I63" s="288">
        <f t="shared" si="3"/>
        <v>37.488876000000005</v>
      </c>
      <c r="J63" s="289">
        <f t="shared" si="4"/>
        <v>2969.1189792000005</v>
      </c>
    </row>
    <row r="64" spans="1:10" ht="12.75">
      <c r="A64" s="297" t="s">
        <v>234</v>
      </c>
      <c r="B64" s="305">
        <v>91929</v>
      </c>
      <c r="C64" s="305" t="s">
        <v>37</v>
      </c>
      <c r="D64" s="285" t="s">
        <v>217</v>
      </c>
      <c r="E64" s="304" t="s">
        <v>116</v>
      </c>
      <c r="F64" s="296">
        <v>1800</v>
      </c>
      <c r="G64" s="296">
        <v>6.81</v>
      </c>
      <c r="H64" s="287">
        <f>G64*G5</f>
        <v>2.0116739999999997</v>
      </c>
      <c r="I64" s="288">
        <f t="shared" si="3"/>
        <v>8.821674</v>
      </c>
      <c r="J64" s="289">
        <f t="shared" si="4"/>
        <v>15879.0132</v>
      </c>
    </row>
    <row r="65" spans="1:10" ht="12.75">
      <c r="A65" s="297" t="s">
        <v>235</v>
      </c>
      <c r="B65" s="305">
        <v>92980</v>
      </c>
      <c r="C65" s="305" t="s">
        <v>37</v>
      </c>
      <c r="D65" s="285" t="s">
        <v>218</v>
      </c>
      <c r="E65" s="304" t="s">
        <v>116</v>
      </c>
      <c r="F65" s="296">
        <v>300</v>
      </c>
      <c r="G65" s="296">
        <v>10.75</v>
      </c>
      <c r="H65" s="287">
        <f>G65*G5</f>
        <v>3.17555</v>
      </c>
      <c r="I65" s="288">
        <f t="shared" si="3"/>
        <v>13.92555</v>
      </c>
      <c r="J65" s="289">
        <f t="shared" si="4"/>
        <v>4177.665</v>
      </c>
    </row>
    <row r="66" spans="1:10" ht="26.25">
      <c r="A66" s="297" t="s">
        <v>236</v>
      </c>
      <c r="B66" s="305">
        <v>101632</v>
      </c>
      <c r="C66" s="305" t="s">
        <v>37</v>
      </c>
      <c r="D66" s="295" t="s">
        <v>225</v>
      </c>
      <c r="E66" s="304" t="s">
        <v>121</v>
      </c>
      <c r="F66" s="296">
        <v>35</v>
      </c>
      <c r="G66" s="296">
        <v>40.25</v>
      </c>
      <c r="H66" s="287">
        <f>G66*G5</f>
        <v>11.88985</v>
      </c>
      <c r="I66" s="288">
        <f>G66+H66</f>
        <v>52.139849999999996</v>
      </c>
      <c r="J66" s="289">
        <f>F66*I66</f>
        <v>1824.89475</v>
      </c>
    </row>
    <row r="67" spans="1:10" ht="26.25">
      <c r="A67" s="297" t="s">
        <v>237</v>
      </c>
      <c r="B67" s="305">
        <v>97882</v>
      </c>
      <c r="C67" s="305" t="s">
        <v>37</v>
      </c>
      <c r="D67" s="285" t="s">
        <v>219</v>
      </c>
      <c r="E67" s="304" t="s">
        <v>121</v>
      </c>
      <c r="F67" s="296">
        <v>36</v>
      </c>
      <c r="G67" s="296">
        <v>207.13</v>
      </c>
      <c r="H67" s="287">
        <f>G67*G5</f>
        <v>61.186201999999994</v>
      </c>
      <c r="I67" s="288">
        <f t="shared" si="3"/>
        <v>268.316202</v>
      </c>
      <c r="J67" s="289">
        <f t="shared" si="4"/>
        <v>9659.383272</v>
      </c>
    </row>
    <row r="68" spans="1:10" ht="39">
      <c r="A68" s="297" t="s">
        <v>238</v>
      </c>
      <c r="B68" s="305">
        <v>101636</v>
      </c>
      <c r="C68" s="305" t="s">
        <v>37</v>
      </c>
      <c r="D68" s="285" t="s">
        <v>223</v>
      </c>
      <c r="E68" s="304" t="s">
        <v>121</v>
      </c>
      <c r="F68" s="296">
        <v>106</v>
      </c>
      <c r="G68" s="296">
        <v>151.72</v>
      </c>
      <c r="H68" s="287">
        <f>G68*G5</f>
        <v>44.818087999999996</v>
      </c>
      <c r="I68" s="288">
        <f t="shared" si="3"/>
        <v>196.538088</v>
      </c>
      <c r="J68" s="289">
        <f t="shared" si="4"/>
        <v>20833.037328</v>
      </c>
    </row>
    <row r="69" spans="1:10" ht="26.25">
      <c r="A69" s="297" t="s">
        <v>239</v>
      </c>
      <c r="B69" s="305">
        <v>101659</v>
      </c>
      <c r="C69" s="305" t="s">
        <v>37</v>
      </c>
      <c r="D69" s="285" t="s">
        <v>224</v>
      </c>
      <c r="E69" s="304" t="s">
        <v>121</v>
      </c>
      <c r="F69" s="296">
        <v>106</v>
      </c>
      <c r="G69" s="296">
        <v>976.18</v>
      </c>
      <c r="H69" s="287">
        <f>G69*G5</f>
        <v>288.363572</v>
      </c>
      <c r="I69" s="288">
        <f t="shared" si="3"/>
        <v>1264.543572</v>
      </c>
      <c r="J69" s="289">
        <f t="shared" si="4"/>
        <v>134041.618632</v>
      </c>
    </row>
    <row r="70" spans="1:10" ht="26.25">
      <c r="A70" s="297" t="s">
        <v>240</v>
      </c>
      <c r="B70" s="305">
        <v>5045</v>
      </c>
      <c r="C70" s="305" t="s">
        <v>37</v>
      </c>
      <c r="D70" s="295" t="s">
        <v>222</v>
      </c>
      <c r="E70" s="304" t="s">
        <v>121</v>
      </c>
      <c r="F70" s="296">
        <v>35</v>
      </c>
      <c r="G70" s="296">
        <v>2739.95</v>
      </c>
      <c r="H70" s="287">
        <f>G70*G5</f>
        <v>809.38123</v>
      </c>
      <c r="I70" s="288">
        <f t="shared" si="3"/>
        <v>3549.33123</v>
      </c>
      <c r="J70" s="289">
        <f t="shared" si="4"/>
        <v>124226.59305</v>
      </c>
    </row>
    <row r="71" spans="1:10" ht="39">
      <c r="A71" s="297" t="s">
        <v>241</v>
      </c>
      <c r="B71" s="305">
        <v>100578</v>
      </c>
      <c r="C71" s="305" t="s">
        <v>37</v>
      </c>
      <c r="D71" s="295" t="s">
        <v>230</v>
      </c>
      <c r="E71" s="304" t="s">
        <v>121</v>
      </c>
      <c r="F71" s="296">
        <v>35</v>
      </c>
      <c r="G71" s="296">
        <v>485.6</v>
      </c>
      <c r="H71" s="287">
        <f>G71*G5</f>
        <v>143.44624000000002</v>
      </c>
      <c r="I71" s="288">
        <f aca="true" t="shared" si="5" ref="I71:I79">G71+H71</f>
        <v>629.04624</v>
      </c>
      <c r="J71" s="289">
        <f aca="true" t="shared" si="6" ref="J71:J79">F71*I71</f>
        <v>22016.6184</v>
      </c>
    </row>
    <row r="72" spans="1:10" ht="26.25">
      <c r="A72" s="297" t="s">
        <v>242</v>
      </c>
      <c r="B72" s="305">
        <v>93653</v>
      </c>
      <c r="C72" s="305" t="s">
        <v>37</v>
      </c>
      <c r="D72" s="285" t="s">
        <v>226</v>
      </c>
      <c r="E72" s="310" t="s">
        <v>2</v>
      </c>
      <c r="F72" s="296">
        <v>1</v>
      </c>
      <c r="G72" s="296">
        <v>11.08</v>
      </c>
      <c r="H72" s="287">
        <f>G72*G5</f>
        <v>3.273032</v>
      </c>
      <c r="I72" s="311">
        <f t="shared" si="5"/>
        <v>14.353032</v>
      </c>
      <c r="J72" s="289">
        <f t="shared" si="6"/>
        <v>14.353032</v>
      </c>
    </row>
    <row r="73" spans="1:10" ht="26.25">
      <c r="A73" s="297" t="s">
        <v>243</v>
      </c>
      <c r="B73" s="305">
        <v>93654</v>
      </c>
      <c r="C73" s="305" t="s">
        <v>37</v>
      </c>
      <c r="D73" s="285" t="s">
        <v>227</v>
      </c>
      <c r="E73" s="312" t="s">
        <v>2</v>
      </c>
      <c r="F73" s="296">
        <v>3</v>
      </c>
      <c r="G73" s="296">
        <v>11.63</v>
      </c>
      <c r="H73" s="287">
        <f>G73*G5</f>
        <v>3.435502</v>
      </c>
      <c r="I73" s="311">
        <f t="shared" si="5"/>
        <v>15.065502</v>
      </c>
      <c r="J73" s="289">
        <f t="shared" si="6"/>
        <v>45.196506</v>
      </c>
    </row>
    <row r="74" spans="1:10" ht="26.25">
      <c r="A74" s="297" t="s">
        <v>244</v>
      </c>
      <c r="B74" s="305">
        <v>93656</v>
      </c>
      <c r="C74" s="305" t="s">
        <v>37</v>
      </c>
      <c r="D74" s="285" t="s">
        <v>228</v>
      </c>
      <c r="E74" s="310" t="s">
        <v>2</v>
      </c>
      <c r="F74" s="313">
        <v>5</v>
      </c>
      <c r="G74" s="313">
        <v>12.74</v>
      </c>
      <c r="H74" s="287">
        <f>G74*G5</f>
        <v>3.763396</v>
      </c>
      <c r="I74" s="288">
        <f t="shared" si="5"/>
        <v>16.503396000000002</v>
      </c>
      <c r="J74" s="289">
        <f t="shared" si="6"/>
        <v>82.51698000000002</v>
      </c>
    </row>
    <row r="75" spans="1:10" ht="26.25">
      <c r="A75" s="297" t="s">
        <v>245</v>
      </c>
      <c r="B75" s="305">
        <v>93657</v>
      </c>
      <c r="C75" s="305" t="s">
        <v>37</v>
      </c>
      <c r="D75" s="285" t="s">
        <v>229</v>
      </c>
      <c r="E75" s="312" t="s">
        <v>2</v>
      </c>
      <c r="F75" s="313">
        <v>1</v>
      </c>
      <c r="G75" s="313">
        <v>14.05</v>
      </c>
      <c r="H75" s="287">
        <f>G75*G5</f>
        <v>4.150370000000001</v>
      </c>
      <c r="I75" s="288">
        <f t="shared" si="5"/>
        <v>18.20037</v>
      </c>
      <c r="J75" s="289">
        <f t="shared" si="6"/>
        <v>18.20037</v>
      </c>
    </row>
    <row r="76" spans="1:10" ht="12.75" hidden="1">
      <c r="A76" s="126" t="s">
        <v>155</v>
      </c>
      <c r="B76" s="23">
        <v>91941</v>
      </c>
      <c r="C76" s="23" t="s">
        <v>37</v>
      </c>
      <c r="D76" s="22" t="s">
        <v>140</v>
      </c>
      <c r="E76" s="47" t="s">
        <v>2</v>
      </c>
      <c r="F76" s="49"/>
      <c r="G76" s="49">
        <v>9.54</v>
      </c>
      <c r="H76" s="16">
        <f aca="true" t="shared" si="7" ref="H76:H108">G76*G20</f>
        <v>737.8235999999999</v>
      </c>
      <c r="I76" s="18">
        <f t="shared" si="5"/>
        <v>747.3635999999999</v>
      </c>
      <c r="J76" s="123">
        <f t="shared" si="6"/>
        <v>0</v>
      </c>
    </row>
    <row r="77" spans="1:10" ht="12.75" hidden="1">
      <c r="A77" s="126" t="s">
        <v>156</v>
      </c>
      <c r="B77" s="23">
        <v>91940</v>
      </c>
      <c r="C77" s="23" t="s">
        <v>37</v>
      </c>
      <c r="D77" s="22" t="s">
        <v>141</v>
      </c>
      <c r="E77" s="47" t="s">
        <v>2</v>
      </c>
      <c r="F77" s="49"/>
      <c r="G77" s="49">
        <v>13.54</v>
      </c>
      <c r="H77" s="16">
        <f t="shared" si="7"/>
        <v>0</v>
      </c>
      <c r="I77" s="18">
        <f t="shared" si="5"/>
        <v>13.54</v>
      </c>
      <c r="J77" s="123">
        <f t="shared" si="6"/>
        <v>0</v>
      </c>
    </row>
    <row r="78" spans="1:10" ht="12.75" hidden="1">
      <c r="A78" s="126" t="s">
        <v>157</v>
      </c>
      <c r="B78" s="23">
        <v>91939</v>
      </c>
      <c r="C78" s="23" t="s">
        <v>37</v>
      </c>
      <c r="D78" s="22" t="s">
        <v>142</v>
      </c>
      <c r="E78" s="47" t="s">
        <v>2</v>
      </c>
      <c r="F78" s="49"/>
      <c r="G78" s="49">
        <v>24.22</v>
      </c>
      <c r="H78" s="16">
        <f t="shared" si="7"/>
        <v>0</v>
      </c>
      <c r="I78" s="18">
        <f t="shared" si="5"/>
        <v>24.22</v>
      </c>
      <c r="J78" s="123">
        <f t="shared" si="6"/>
        <v>0</v>
      </c>
    </row>
    <row r="79" spans="1:10" ht="12.75" hidden="1">
      <c r="A79" s="126" t="s">
        <v>158</v>
      </c>
      <c r="B79" s="23">
        <v>91937</v>
      </c>
      <c r="C79" s="23" t="s">
        <v>37</v>
      </c>
      <c r="D79" s="22" t="s">
        <v>48</v>
      </c>
      <c r="E79" s="47" t="s">
        <v>2</v>
      </c>
      <c r="F79" s="49"/>
      <c r="G79" s="49">
        <v>11.36</v>
      </c>
      <c r="H79" s="16">
        <f t="shared" si="7"/>
        <v>0</v>
      </c>
      <c r="I79" s="18">
        <f t="shared" si="5"/>
        <v>11.36</v>
      </c>
      <c r="J79" s="123">
        <f t="shared" si="6"/>
        <v>0</v>
      </c>
    </row>
    <row r="80" spans="1:10" ht="12.75" hidden="1">
      <c r="A80" s="126"/>
      <c r="B80" s="53"/>
      <c r="C80" s="53"/>
      <c r="D80" s="48" t="s">
        <v>41</v>
      </c>
      <c r="E80" s="47"/>
      <c r="F80" s="46"/>
      <c r="G80" s="46"/>
      <c r="H80" s="16">
        <f t="shared" si="7"/>
        <v>0</v>
      </c>
      <c r="I80" s="46"/>
      <c r="J80" s="123"/>
    </row>
    <row r="81" spans="1:10" ht="39" hidden="1">
      <c r="A81" s="126"/>
      <c r="B81" s="53"/>
      <c r="C81" s="53"/>
      <c r="D81" s="24" t="s">
        <v>42</v>
      </c>
      <c r="E81" s="47"/>
      <c r="F81" s="49"/>
      <c r="G81" s="49"/>
      <c r="H81" s="16">
        <f t="shared" si="7"/>
        <v>0</v>
      </c>
      <c r="I81" s="28"/>
      <c r="J81" s="123"/>
    </row>
    <row r="82" spans="1:10" ht="12.75" hidden="1">
      <c r="A82" s="126" t="s">
        <v>169</v>
      </c>
      <c r="B82" s="47">
        <v>91925</v>
      </c>
      <c r="C82" s="47" t="s">
        <v>37</v>
      </c>
      <c r="D82" s="22" t="s">
        <v>68</v>
      </c>
      <c r="E82" s="47" t="s">
        <v>1</v>
      </c>
      <c r="F82" s="49"/>
      <c r="G82" s="49">
        <v>4.08</v>
      </c>
      <c r="H82" s="16">
        <f t="shared" si="7"/>
        <v>36.1896</v>
      </c>
      <c r="I82" s="18">
        <f aca="true" t="shared" si="8" ref="I82:I90">G82+H82</f>
        <v>40.2696</v>
      </c>
      <c r="J82" s="123">
        <f aca="true" t="shared" si="9" ref="J82:J90">F82*I82</f>
        <v>0</v>
      </c>
    </row>
    <row r="83" spans="1:10" ht="12.75" hidden="1">
      <c r="A83" s="126" t="s">
        <v>170</v>
      </c>
      <c r="B83" s="47">
        <v>91926</v>
      </c>
      <c r="C83" s="47" t="s">
        <v>37</v>
      </c>
      <c r="D83" s="22" t="s">
        <v>43</v>
      </c>
      <c r="E83" s="47" t="s">
        <v>1</v>
      </c>
      <c r="F83" s="49"/>
      <c r="G83" s="49">
        <v>4.12</v>
      </c>
      <c r="H83" s="16">
        <f t="shared" si="7"/>
        <v>168.8788</v>
      </c>
      <c r="I83" s="18">
        <f t="shared" si="8"/>
        <v>172.99880000000002</v>
      </c>
      <c r="J83" s="123">
        <f t="shared" si="9"/>
        <v>0</v>
      </c>
    </row>
    <row r="84" spans="1:10" ht="12.75" hidden="1">
      <c r="A84" s="126" t="s">
        <v>171</v>
      </c>
      <c r="B84" s="47">
        <v>91928</v>
      </c>
      <c r="C84" s="47" t="s">
        <v>37</v>
      </c>
      <c r="D84" s="22" t="s">
        <v>97</v>
      </c>
      <c r="E84" s="47" t="s">
        <v>1</v>
      </c>
      <c r="F84" s="49"/>
      <c r="G84" s="49">
        <v>6.83</v>
      </c>
      <c r="H84" s="16">
        <f t="shared" si="7"/>
        <v>0</v>
      </c>
      <c r="I84" s="18">
        <f t="shared" si="8"/>
        <v>6.83</v>
      </c>
      <c r="J84" s="123">
        <f t="shared" si="9"/>
        <v>0</v>
      </c>
    </row>
    <row r="85" spans="1:10" ht="18" customHeight="1" hidden="1">
      <c r="A85" s="126" t="s">
        <v>172</v>
      </c>
      <c r="B85" s="47">
        <v>91930</v>
      </c>
      <c r="C85" s="47" t="s">
        <v>37</v>
      </c>
      <c r="D85" s="22" t="s">
        <v>98</v>
      </c>
      <c r="E85" s="47" t="s">
        <v>1</v>
      </c>
      <c r="F85" s="49"/>
      <c r="G85" s="49">
        <v>9.37</v>
      </c>
      <c r="H85" s="16">
        <f t="shared" si="7"/>
        <v>0</v>
      </c>
      <c r="I85" s="18">
        <f t="shared" si="8"/>
        <v>9.37</v>
      </c>
      <c r="J85" s="123">
        <f t="shared" si="9"/>
        <v>0</v>
      </c>
    </row>
    <row r="86" spans="1:10" ht="18" customHeight="1" hidden="1">
      <c r="A86" s="126" t="s">
        <v>173</v>
      </c>
      <c r="B86" s="47">
        <v>91932</v>
      </c>
      <c r="C86" s="47" t="s">
        <v>37</v>
      </c>
      <c r="D86" s="22" t="s">
        <v>182</v>
      </c>
      <c r="E86" s="47" t="s">
        <v>1</v>
      </c>
      <c r="F86" s="49"/>
      <c r="G86" s="49">
        <v>15.55</v>
      </c>
      <c r="H86" s="16">
        <f t="shared" si="7"/>
        <v>0</v>
      </c>
      <c r="I86" s="18">
        <f>G86+H86</f>
        <v>15.55</v>
      </c>
      <c r="J86" s="123">
        <f>F86*I86</f>
        <v>0</v>
      </c>
    </row>
    <row r="87" spans="1:10" ht="12.75" hidden="1">
      <c r="A87" s="126" t="s">
        <v>174</v>
      </c>
      <c r="B87" s="47">
        <v>91935</v>
      </c>
      <c r="C87" s="47" t="s">
        <v>37</v>
      </c>
      <c r="D87" s="22" t="s">
        <v>143</v>
      </c>
      <c r="E87" s="47" t="s">
        <v>1</v>
      </c>
      <c r="F87" s="49"/>
      <c r="G87" s="49">
        <v>25.47</v>
      </c>
      <c r="H87" s="16">
        <f t="shared" si="7"/>
        <v>0</v>
      </c>
      <c r="I87" s="18">
        <f>G87+H87</f>
        <v>25.47</v>
      </c>
      <c r="J87" s="123">
        <f>F87*I87</f>
        <v>0</v>
      </c>
    </row>
    <row r="88" spans="1:10" ht="12.75" hidden="1">
      <c r="A88" s="126" t="s">
        <v>107</v>
      </c>
      <c r="B88" s="47">
        <v>92983</v>
      </c>
      <c r="C88" s="47" t="s">
        <v>37</v>
      </c>
      <c r="D88" s="22" t="s">
        <v>99</v>
      </c>
      <c r="E88" s="47" t="s">
        <v>1</v>
      </c>
      <c r="F88" s="49"/>
      <c r="G88" s="49">
        <v>13.85</v>
      </c>
      <c r="H88" s="16">
        <f t="shared" si="7"/>
        <v>0</v>
      </c>
      <c r="I88" s="18">
        <f t="shared" si="8"/>
        <v>13.85</v>
      </c>
      <c r="J88" s="123">
        <f t="shared" si="9"/>
        <v>0</v>
      </c>
    </row>
    <row r="89" spans="1:10" ht="12.75" hidden="1">
      <c r="A89" s="126" t="s">
        <v>174</v>
      </c>
      <c r="B89" s="47">
        <v>92986</v>
      </c>
      <c r="C89" s="47" t="s">
        <v>37</v>
      </c>
      <c r="D89" s="22" t="s">
        <v>163</v>
      </c>
      <c r="E89" s="47" t="s">
        <v>1</v>
      </c>
      <c r="F89" s="49"/>
      <c r="G89" s="49">
        <v>40.22</v>
      </c>
      <c r="H89" s="16">
        <f t="shared" si="7"/>
        <v>0</v>
      </c>
      <c r="I89" s="18">
        <f t="shared" si="8"/>
        <v>40.22</v>
      </c>
      <c r="J89" s="123">
        <f t="shared" si="9"/>
        <v>0</v>
      </c>
    </row>
    <row r="90" spans="1:10" ht="12.75" hidden="1">
      <c r="A90" s="126" t="s">
        <v>108</v>
      </c>
      <c r="B90" s="47">
        <v>92987</v>
      </c>
      <c r="C90" s="47" t="s">
        <v>37</v>
      </c>
      <c r="D90" s="22" t="s">
        <v>100</v>
      </c>
      <c r="E90" s="47" t="s">
        <v>1</v>
      </c>
      <c r="F90" s="49"/>
      <c r="G90" s="49">
        <v>26.48</v>
      </c>
      <c r="H90" s="16">
        <f t="shared" si="7"/>
        <v>0</v>
      </c>
      <c r="I90" s="18">
        <f t="shared" si="8"/>
        <v>26.48</v>
      </c>
      <c r="J90" s="123">
        <f t="shared" si="9"/>
        <v>0</v>
      </c>
    </row>
    <row r="91" spans="1:10" ht="12.75" hidden="1">
      <c r="A91" s="133"/>
      <c r="B91" s="53"/>
      <c r="C91" s="53"/>
      <c r="D91" s="48" t="s">
        <v>44</v>
      </c>
      <c r="E91" s="47"/>
      <c r="F91" s="46"/>
      <c r="G91" s="46"/>
      <c r="H91" s="16">
        <f t="shared" si="7"/>
        <v>0</v>
      </c>
      <c r="I91" s="52"/>
      <c r="J91" s="123"/>
    </row>
    <row r="92" spans="1:10" ht="12.75" hidden="1">
      <c r="A92" s="133" t="s">
        <v>175</v>
      </c>
      <c r="B92" s="23">
        <v>170339</v>
      </c>
      <c r="C92" s="23" t="s">
        <v>139</v>
      </c>
      <c r="D92" s="25" t="s">
        <v>183</v>
      </c>
      <c r="E92" s="47" t="s">
        <v>2</v>
      </c>
      <c r="F92" s="46"/>
      <c r="G92" s="46">
        <v>25.17</v>
      </c>
      <c r="H92" s="16">
        <f t="shared" si="7"/>
        <v>0</v>
      </c>
      <c r="I92" s="18">
        <f aca="true" t="shared" si="10" ref="I92:I97">G92+H92</f>
        <v>25.17</v>
      </c>
      <c r="J92" s="123">
        <f aca="true" t="shared" si="11" ref="J92:J97">F92*I92</f>
        <v>0</v>
      </c>
    </row>
    <row r="93" spans="1:10" ht="26.25" hidden="1">
      <c r="A93" s="133" t="s">
        <v>175</v>
      </c>
      <c r="B93" s="23">
        <v>92000</v>
      </c>
      <c r="C93" s="23" t="s">
        <v>37</v>
      </c>
      <c r="D93" s="25" t="s">
        <v>144</v>
      </c>
      <c r="E93" s="47" t="s">
        <v>2</v>
      </c>
      <c r="F93" s="46"/>
      <c r="G93" s="46">
        <v>24.17</v>
      </c>
      <c r="H93" s="16">
        <f t="shared" si="7"/>
        <v>920.6353000000001</v>
      </c>
      <c r="I93" s="18">
        <f t="shared" si="10"/>
        <v>944.8053000000001</v>
      </c>
      <c r="J93" s="123">
        <f t="shared" si="11"/>
        <v>0</v>
      </c>
    </row>
    <row r="94" spans="1:10" ht="26.25" hidden="1">
      <c r="A94" s="133" t="s">
        <v>176</v>
      </c>
      <c r="B94" s="23">
        <v>91996</v>
      </c>
      <c r="C94" s="23" t="s">
        <v>37</v>
      </c>
      <c r="D94" s="25" t="s">
        <v>147</v>
      </c>
      <c r="E94" s="47" t="s">
        <v>2</v>
      </c>
      <c r="F94" s="46"/>
      <c r="G94" s="46">
        <v>27.03</v>
      </c>
      <c r="H94" s="16">
        <f t="shared" si="7"/>
        <v>1119.042</v>
      </c>
      <c r="I94" s="18">
        <f t="shared" si="10"/>
        <v>1146.072</v>
      </c>
      <c r="J94" s="123">
        <f t="shared" si="11"/>
        <v>0</v>
      </c>
    </row>
    <row r="95" spans="1:10" ht="26.25" hidden="1">
      <c r="A95" s="133" t="s">
        <v>108</v>
      </c>
      <c r="B95" s="23">
        <v>91922</v>
      </c>
      <c r="C95" s="23" t="s">
        <v>37</v>
      </c>
      <c r="D95" s="25" t="s">
        <v>145</v>
      </c>
      <c r="E95" s="47" t="s">
        <v>2</v>
      </c>
      <c r="F95" s="46"/>
      <c r="G95" s="46">
        <v>26.67</v>
      </c>
      <c r="H95" s="16">
        <f t="shared" si="7"/>
        <v>1938.1089000000002</v>
      </c>
      <c r="I95" s="18">
        <f t="shared" si="10"/>
        <v>1964.7789000000002</v>
      </c>
      <c r="J95" s="123">
        <f t="shared" si="11"/>
        <v>0</v>
      </c>
    </row>
    <row r="96" spans="1:10" ht="12.75" hidden="1">
      <c r="A96" s="133" t="s">
        <v>176</v>
      </c>
      <c r="B96" s="23">
        <v>98307</v>
      </c>
      <c r="C96" s="23" t="s">
        <v>37</v>
      </c>
      <c r="D96" s="25" t="s">
        <v>149</v>
      </c>
      <c r="E96" s="47" t="s">
        <v>2</v>
      </c>
      <c r="F96" s="46"/>
      <c r="G96" s="46">
        <v>43.99</v>
      </c>
      <c r="H96" s="16">
        <f t="shared" si="7"/>
        <v>4076.9932000000003</v>
      </c>
      <c r="I96" s="18">
        <f t="shared" si="10"/>
        <v>4120.983200000001</v>
      </c>
      <c r="J96" s="123">
        <f t="shared" si="11"/>
        <v>0</v>
      </c>
    </row>
    <row r="97" spans="1:10" ht="26.25" hidden="1">
      <c r="A97" s="133" t="s">
        <v>177</v>
      </c>
      <c r="B97" s="23">
        <v>92023</v>
      </c>
      <c r="C97" s="23" t="s">
        <v>37</v>
      </c>
      <c r="D97" s="25" t="s">
        <v>146</v>
      </c>
      <c r="E97" s="47" t="s">
        <v>2</v>
      </c>
      <c r="F97" s="46"/>
      <c r="G97" s="46">
        <v>40.37</v>
      </c>
      <c r="H97" s="16">
        <f t="shared" si="7"/>
        <v>0</v>
      </c>
      <c r="I97" s="18">
        <f t="shared" si="10"/>
        <v>40.37</v>
      </c>
      <c r="J97" s="123">
        <f t="shared" si="11"/>
        <v>0</v>
      </c>
    </row>
    <row r="98" spans="1:10" ht="12.75" hidden="1">
      <c r="A98" s="133" t="s">
        <v>109</v>
      </c>
      <c r="B98" s="23">
        <v>91994</v>
      </c>
      <c r="C98" s="23" t="s">
        <v>37</v>
      </c>
      <c r="D98" s="22" t="s">
        <v>47</v>
      </c>
      <c r="E98" s="47" t="s">
        <v>2</v>
      </c>
      <c r="F98" s="46"/>
      <c r="G98" s="46">
        <v>14.82</v>
      </c>
      <c r="H98" s="16">
        <f t="shared" si="7"/>
        <v>0</v>
      </c>
      <c r="I98" s="18">
        <f aca="true" t="shared" si="12" ref="I98:I108">G98+H98</f>
        <v>14.82</v>
      </c>
      <c r="J98" s="123">
        <f aca="true" t="shared" si="13" ref="J98:J108">F98*I98</f>
        <v>0</v>
      </c>
    </row>
    <row r="99" spans="1:10" ht="12.75" hidden="1">
      <c r="A99" s="133" t="s">
        <v>110</v>
      </c>
      <c r="B99" s="23">
        <v>91997</v>
      </c>
      <c r="C99" s="23" t="s">
        <v>37</v>
      </c>
      <c r="D99" s="22" t="s">
        <v>101</v>
      </c>
      <c r="E99" s="47" t="s">
        <v>2</v>
      </c>
      <c r="F99" s="46"/>
      <c r="G99" s="46">
        <v>23.18</v>
      </c>
      <c r="H99" s="16">
        <f t="shared" si="7"/>
        <v>0</v>
      </c>
      <c r="I99" s="18">
        <f t="shared" si="12"/>
        <v>23.18</v>
      </c>
      <c r="J99" s="123">
        <f t="shared" si="13"/>
        <v>0</v>
      </c>
    </row>
    <row r="100" spans="1:10" ht="12.75" hidden="1">
      <c r="A100" s="133" t="s">
        <v>178</v>
      </c>
      <c r="B100" s="23">
        <v>91953</v>
      </c>
      <c r="C100" s="23" t="s">
        <v>37</v>
      </c>
      <c r="D100" s="22" t="s">
        <v>102</v>
      </c>
      <c r="E100" s="47" t="s">
        <v>2</v>
      </c>
      <c r="F100" s="46"/>
      <c r="G100" s="46">
        <v>22.83</v>
      </c>
      <c r="H100" s="16">
        <f t="shared" si="7"/>
        <v>9227.885999999999</v>
      </c>
      <c r="I100" s="18">
        <f t="shared" si="12"/>
        <v>9250.715999999999</v>
      </c>
      <c r="J100" s="123">
        <f t="shared" si="13"/>
        <v>0</v>
      </c>
    </row>
    <row r="101" spans="1:10" ht="12.75" hidden="1">
      <c r="A101" s="133" t="s">
        <v>111</v>
      </c>
      <c r="B101" s="23">
        <v>91959</v>
      </c>
      <c r="C101" s="47" t="s">
        <v>37</v>
      </c>
      <c r="D101" s="22" t="s">
        <v>103</v>
      </c>
      <c r="E101" s="47" t="s">
        <v>2</v>
      </c>
      <c r="F101" s="46"/>
      <c r="G101" s="46">
        <v>27.79</v>
      </c>
      <c r="H101" s="16">
        <f t="shared" si="7"/>
        <v>107.54729999999999</v>
      </c>
      <c r="I101" s="18">
        <f t="shared" si="12"/>
        <v>135.3373</v>
      </c>
      <c r="J101" s="123">
        <f t="shared" si="13"/>
        <v>0</v>
      </c>
    </row>
    <row r="102" spans="1:10" ht="12.75" hidden="1">
      <c r="A102" s="133" t="s">
        <v>185</v>
      </c>
      <c r="B102" s="23">
        <v>91967</v>
      </c>
      <c r="C102" s="47" t="s">
        <v>37</v>
      </c>
      <c r="D102" s="22" t="s">
        <v>104</v>
      </c>
      <c r="E102" s="47" t="s">
        <v>2</v>
      </c>
      <c r="F102" s="46"/>
      <c r="G102" s="46">
        <v>49.59</v>
      </c>
      <c r="H102" s="16">
        <f t="shared" si="7"/>
        <v>1131.6438</v>
      </c>
      <c r="I102" s="18">
        <f t="shared" si="12"/>
        <v>1181.2338</v>
      </c>
      <c r="J102" s="123">
        <f t="shared" si="13"/>
        <v>0</v>
      </c>
    </row>
    <row r="103" spans="1:10" ht="12.75" hidden="1">
      <c r="A103" s="133" t="s">
        <v>112</v>
      </c>
      <c r="B103" s="23">
        <v>91965</v>
      </c>
      <c r="C103" s="47" t="s">
        <v>37</v>
      </c>
      <c r="D103" s="22" t="s">
        <v>69</v>
      </c>
      <c r="E103" s="47" t="s">
        <v>2</v>
      </c>
      <c r="F103" s="46"/>
      <c r="G103" s="46">
        <v>34.3</v>
      </c>
      <c r="H103" s="16">
        <f t="shared" si="7"/>
        <v>0</v>
      </c>
      <c r="I103" s="18">
        <f t="shared" si="12"/>
        <v>34.3</v>
      </c>
      <c r="J103" s="123">
        <f t="shared" si="13"/>
        <v>0</v>
      </c>
    </row>
    <row r="104" spans="1:10" ht="12.75" hidden="1">
      <c r="A104" s="133" t="s">
        <v>179</v>
      </c>
      <c r="B104" s="23">
        <v>170999</v>
      </c>
      <c r="C104" s="47" t="s">
        <v>139</v>
      </c>
      <c r="D104" s="22" t="s">
        <v>184</v>
      </c>
      <c r="E104" s="47" t="s">
        <v>2</v>
      </c>
      <c r="F104" s="46"/>
      <c r="G104" s="46">
        <v>17.54</v>
      </c>
      <c r="H104" s="16">
        <f t="shared" si="7"/>
        <v>733.5228</v>
      </c>
      <c r="I104" s="18">
        <f t="shared" si="12"/>
        <v>751.0627999999999</v>
      </c>
      <c r="J104" s="123">
        <f t="shared" si="13"/>
        <v>0</v>
      </c>
    </row>
    <row r="105" spans="1:10" ht="26.25" hidden="1">
      <c r="A105" s="133" t="s">
        <v>179</v>
      </c>
      <c r="B105" s="23">
        <v>100920</v>
      </c>
      <c r="C105" s="47" t="s">
        <v>37</v>
      </c>
      <c r="D105" s="22" t="s">
        <v>105</v>
      </c>
      <c r="E105" s="47" t="s">
        <v>2</v>
      </c>
      <c r="F105" s="46"/>
      <c r="G105" s="46">
        <v>113.51</v>
      </c>
      <c r="H105" s="16">
        <f t="shared" si="7"/>
        <v>35954.2925</v>
      </c>
      <c r="I105" s="18">
        <f t="shared" si="12"/>
        <v>36067.802500000005</v>
      </c>
      <c r="J105" s="123">
        <f t="shared" si="13"/>
        <v>0</v>
      </c>
    </row>
    <row r="106" spans="1:10" ht="26.25" hidden="1">
      <c r="A106" s="133" t="s">
        <v>180</v>
      </c>
      <c r="B106" s="23">
        <v>100919</v>
      </c>
      <c r="C106" s="47" t="s">
        <v>37</v>
      </c>
      <c r="D106" s="22" t="s">
        <v>106</v>
      </c>
      <c r="E106" s="47" t="s">
        <v>2</v>
      </c>
      <c r="F106" s="46"/>
      <c r="G106" s="46">
        <v>66.33</v>
      </c>
      <c r="H106" s="16">
        <f t="shared" si="7"/>
        <v>0</v>
      </c>
      <c r="I106" s="18">
        <f t="shared" si="12"/>
        <v>66.33</v>
      </c>
      <c r="J106" s="123">
        <f t="shared" si="13"/>
        <v>0</v>
      </c>
    </row>
    <row r="107" spans="1:10" ht="12.75" hidden="1">
      <c r="A107" s="133" t="s">
        <v>180</v>
      </c>
      <c r="B107" s="23">
        <v>101666</v>
      </c>
      <c r="C107" s="47" t="s">
        <v>37</v>
      </c>
      <c r="D107" s="22" t="s">
        <v>151</v>
      </c>
      <c r="E107" s="47" t="s">
        <v>2</v>
      </c>
      <c r="F107" s="46"/>
      <c r="G107" s="46">
        <v>521.14</v>
      </c>
      <c r="H107" s="16">
        <f t="shared" si="7"/>
        <v>0</v>
      </c>
      <c r="I107" s="18">
        <f t="shared" si="12"/>
        <v>521.14</v>
      </c>
      <c r="J107" s="123">
        <f t="shared" si="13"/>
        <v>0</v>
      </c>
    </row>
    <row r="108" spans="1:10" ht="12.75" hidden="1">
      <c r="A108" s="133" t="s">
        <v>113</v>
      </c>
      <c r="B108" s="23">
        <v>97593</v>
      </c>
      <c r="C108" s="47" t="s">
        <v>37</v>
      </c>
      <c r="D108" s="22" t="s">
        <v>70</v>
      </c>
      <c r="E108" s="23" t="s">
        <v>2</v>
      </c>
      <c r="F108" s="49">
        <v>0</v>
      </c>
      <c r="G108" s="49">
        <v>68.62</v>
      </c>
      <c r="H108" s="16">
        <f t="shared" si="7"/>
        <v>0</v>
      </c>
      <c r="I108" s="18">
        <f t="shared" si="12"/>
        <v>68.62</v>
      </c>
      <c r="J108" s="123">
        <f t="shared" si="13"/>
        <v>0</v>
      </c>
    </row>
    <row r="109" spans="1:10" ht="12.75">
      <c r="A109" s="205" t="s">
        <v>32</v>
      </c>
      <c r="B109" s="206"/>
      <c r="C109" s="206"/>
      <c r="D109" s="206"/>
      <c r="E109" s="206"/>
      <c r="F109" s="206"/>
      <c r="G109" s="206"/>
      <c r="H109" s="206"/>
      <c r="I109" s="206"/>
      <c r="J109" s="125">
        <f>SUM(J61:J108)</f>
        <v>351629.8633632</v>
      </c>
    </row>
    <row r="110" spans="1:10" ht="12.75">
      <c r="A110" s="137"/>
      <c r="B110" s="26"/>
      <c r="C110" s="26"/>
      <c r="D110" s="26"/>
      <c r="E110" s="26"/>
      <c r="F110" s="26"/>
      <c r="G110" s="26"/>
      <c r="H110" s="26"/>
      <c r="I110" s="26"/>
      <c r="J110" s="138"/>
    </row>
    <row r="111" spans="1:10" ht="12.75" hidden="1">
      <c r="A111" s="121" t="s">
        <v>33</v>
      </c>
      <c r="B111" s="30"/>
      <c r="C111" s="30"/>
      <c r="D111" s="31" t="s">
        <v>209</v>
      </c>
      <c r="E111" s="31"/>
      <c r="F111" s="32"/>
      <c r="G111" s="32"/>
      <c r="H111" s="32"/>
      <c r="I111" s="32"/>
      <c r="J111" s="122">
        <f>SUM(J112)</f>
        <v>0</v>
      </c>
    </row>
    <row r="112" spans="1:10" ht="12.75" hidden="1">
      <c r="A112" s="135" t="s">
        <v>15</v>
      </c>
      <c r="B112" s="21">
        <v>103315</v>
      </c>
      <c r="C112" s="21" t="s">
        <v>37</v>
      </c>
      <c r="D112" s="11" t="s">
        <v>210</v>
      </c>
      <c r="E112" s="12" t="s">
        <v>3</v>
      </c>
      <c r="F112" s="27"/>
      <c r="G112" s="27">
        <v>208.93</v>
      </c>
      <c r="H112" s="16">
        <f>0.3*G112</f>
        <v>62.679</v>
      </c>
      <c r="I112" s="18">
        <f>G112+H112</f>
        <v>271.60900000000004</v>
      </c>
      <c r="J112" s="123">
        <f>F112*I112</f>
        <v>0</v>
      </c>
    </row>
    <row r="113" spans="1:10" ht="12.75" hidden="1">
      <c r="A113" s="205" t="s">
        <v>34</v>
      </c>
      <c r="B113" s="206"/>
      <c r="C113" s="206"/>
      <c r="D113" s="206"/>
      <c r="E113" s="206"/>
      <c r="F113" s="206"/>
      <c r="G113" s="206"/>
      <c r="H113" s="206"/>
      <c r="I113" s="206"/>
      <c r="J113" s="125">
        <f>SUM(J112)</f>
        <v>0</v>
      </c>
    </row>
    <row r="114" spans="1:10" ht="12.75" hidden="1">
      <c r="A114" s="139"/>
      <c r="B114" s="2"/>
      <c r="C114" s="2"/>
      <c r="D114" s="13"/>
      <c r="E114" s="14"/>
      <c r="F114" s="14"/>
      <c r="G114" s="14"/>
      <c r="H114" s="14"/>
      <c r="I114" s="20"/>
      <c r="J114" s="140"/>
    </row>
    <row r="115" spans="1:11" ht="13.5" thickBot="1">
      <c r="A115" s="209" t="s">
        <v>148</v>
      </c>
      <c r="B115" s="210"/>
      <c r="C115" s="210"/>
      <c r="D115" s="211"/>
      <c r="E115" s="211"/>
      <c r="F115" s="211"/>
      <c r="G115" s="211"/>
      <c r="H115" s="211"/>
      <c r="I115" s="211"/>
      <c r="J115" s="141">
        <f>J113+J58+J50+J41+J34+J28+J21+J14+J109</f>
        <v>1096471.49538372</v>
      </c>
      <c r="K115" s="199"/>
    </row>
    <row r="118" ht="12.75">
      <c r="J118" s="7" t="s">
        <v>254</v>
      </c>
    </row>
    <row r="121" spans="1:10" ht="21" customHeight="1">
      <c r="A121" s="324" t="s">
        <v>253</v>
      </c>
      <c r="B121" s="324"/>
      <c r="C121" s="324"/>
      <c r="D121" s="324"/>
      <c r="E121" s="324"/>
      <c r="F121" s="324"/>
      <c r="G121" s="324"/>
      <c r="H121" s="324"/>
      <c r="I121" s="324"/>
      <c r="J121" s="324"/>
    </row>
    <row r="122" spans="1:10" ht="21" customHeight="1">
      <c r="A122" s="324"/>
      <c r="B122" s="324"/>
      <c r="C122" s="324"/>
      <c r="D122" s="324"/>
      <c r="E122" s="324"/>
      <c r="F122" s="324"/>
      <c r="G122" s="324"/>
      <c r="H122" s="324"/>
      <c r="I122" s="324"/>
      <c r="J122" s="324"/>
    </row>
    <row r="123" spans="1:10" ht="21" customHeight="1">
      <c r="A123" s="324"/>
      <c r="B123" s="324"/>
      <c r="C123" s="324"/>
      <c r="D123" s="324"/>
      <c r="E123" s="324"/>
      <c r="F123" s="324"/>
      <c r="G123" s="324"/>
      <c r="H123" s="324"/>
      <c r="I123" s="324"/>
      <c r="J123" s="324"/>
    </row>
    <row r="124" spans="1:10" ht="12.75">
      <c r="A124" s="324"/>
      <c r="B124" s="324"/>
      <c r="C124" s="324"/>
      <c r="D124" s="324"/>
      <c r="E124" s="324"/>
      <c r="F124" s="324"/>
      <c r="G124" s="324"/>
      <c r="H124" s="324"/>
      <c r="I124" s="324"/>
      <c r="J124" s="324"/>
    </row>
  </sheetData>
  <sheetProtection/>
  <mergeCells count="14">
    <mergeCell ref="A124:J124"/>
    <mergeCell ref="A121:J123"/>
    <mergeCell ref="A1:J3"/>
    <mergeCell ref="E6:J6"/>
    <mergeCell ref="A34:I34"/>
    <mergeCell ref="A41:I41"/>
    <mergeCell ref="A50:I50"/>
    <mergeCell ref="A14:I14"/>
    <mergeCell ref="A58:I58"/>
    <mergeCell ref="A28:I28"/>
    <mergeCell ref="A21:I21"/>
    <mergeCell ref="A113:I113"/>
    <mergeCell ref="A115:I115"/>
    <mergeCell ref="A109:I109"/>
  </mergeCells>
  <conditionalFormatting sqref="F113:I113 F81:G81 F10:I11 F28:I28 F34:I35 F83:G85 F78:G79 F88:G101 F103:G108 F75:G75 F59:I59">
    <cfRule type="cellIs" priority="126" dxfId="0" operator="equal" stopIfTrue="1">
      <formula>0</formula>
    </cfRule>
  </conditionalFormatting>
  <conditionalFormatting sqref="F21:I22">
    <cfRule type="cellIs" priority="12" dxfId="0" operator="equal" stopIfTrue="1">
      <formula>0</formula>
    </cfRule>
  </conditionalFormatting>
  <conditionalFormatting sqref="F82:G82">
    <cfRule type="cellIs" priority="11" dxfId="0" operator="equal" stopIfTrue="1">
      <formula>0</formula>
    </cfRule>
  </conditionalFormatting>
  <conditionalFormatting sqref="F102:G102">
    <cfRule type="cellIs" priority="7" dxfId="0" operator="equal" stopIfTrue="1">
      <formula>0</formula>
    </cfRule>
  </conditionalFormatting>
  <conditionalFormatting sqref="F77:G77">
    <cfRule type="cellIs" priority="6" dxfId="0" operator="equal" stopIfTrue="1">
      <formula>0</formula>
    </cfRule>
  </conditionalFormatting>
  <conditionalFormatting sqref="F76:G76">
    <cfRule type="cellIs" priority="5" dxfId="0" operator="equal" stopIfTrue="1">
      <formula>0</formula>
    </cfRule>
  </conditionalFormatting>
  <conditionalFormatting sqref="F87:G87">
    <cfRule type="cellIs" priority="4" dxfId="0" operator="equal" stopIfTrue="1">
      <formula>0</formula>
    </cfRule>
  </conditionalFormatting>
  <conditionalFormatting sqref="F14:I15">
    <cfRule type="cellIs" priority="3" dxfId="0" operator="equal" stopIfTrue="1">
      <formula>0</formula>
    </cfRule>
  </conditionalFormatting>
  <conditionalFormatting sqref="F74:G74">
    <cfRule type="cellIs" priority="2" dxfId="0" operator="equal" stopIfTrue="1">
      <formula>0</formula>
    </cfRule>
  </conditionalFormatting>
  <conditionalFormatting sqref="F86:G86">
    <cfRule type="cellIs" priority="1" dxfId="0" operator="equal" stopIfTrue="1">
      <formula>0</formula>
    </cfRule>
  </conditionalFormatting>
  <printOptions horizontalCentered="1"/>
  <pageMargins left="0.1968503937007874" right="0.1968503937007874" top="1.5748031496062993" bottom="0.7874015748031497" header="0.1968503937007874" footer="0.1968503937007874"/>
  <pageSetup fitToHeight="0" fitToWidth="1" horizontalDpi="600" verticalDpi="600" orientation="landscape" paperSize="9" scale="81" r:id="rId2"/>
  <headerFooter alignWithMargins="0">
    <oddHeader>&amp;L&amp;G&amp;C&amp;"Century Gothic,Negrito"&amp;11
&amp;12PLANILHA ORÇAMENTÁRIA&amp;R
&amp;"Century Gothic,Negrito"&amp;11
&amp;12DW2M CONTRUTORA LTDA.&amp;11
&amp;"Century Gothic,Normal"CNPJ nº 48.251.773/0001-77
&amp;D</oddHeader>
    <oddFooter>&amp;C&amp;11&amp;K00-041
&amp;10Avenida Brasil | 474 | Jardim Planalto
CEP: 68.193-000
&amp;"Arial,Negrito"Novo Progresso - PA&amp;"Arial,Normal"&amp;K000000
&amp;R&amp;"Arial,Negrito"&amp;P/&amp;N</oddFooter>
  </headerFooter>
  <rowBreaks count="1" manualBreakCount="1">
    <brk id="39" max="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view="pageLayout" zoomScaleSheetLayoutView="85" workbookViewId="0" topLeftCell="A4">
      <selection activeCell="H7" sqref="H7"/>
    </sheetView>
  </sheetViews>
  <sheetFormatPr defaultColWidth="9.140625" defaultRowHeight="12.75"/>
  <cols>
    <col min="8" max="8" width="13.28125" style="0" customWidth="1"/>
  </cols>
  <sheetData>
    <row r="1" spans="2:11" ht="17.25">
      <c r="B1" s="316" t="str">
        <f>'PLANILHA ORÇ.'!A4</f>
        <v>Obra: REVITALIZAÇÃO DO CANTEIRO CENTRAL DA AV. BRASIL</v>
      </c>
      <c r="C1" s="317"/>
      <c r="D1" s="317"/>
      <c r="E1" s="317"/>
      <c r="F1" s="317"/>
      <c r="G1" s="317"/>
      <c r="H1" s="318"/>
      <c r="I1" s="95"/>
      <c r="J1" s="95"/>
      <c r="K1" s="95"/>
    </row>
    <row r="2" spans="2:11" ht="13.5" thickBot="1">
      <c r="B2" s="319"/>
      <c r="C2" s="320"/>
      <c r="D2" s="320"/>
      <c r="E2" s="320"/>
      <c r="F2" s="320"/>
      <c r="G2" s="320"/>
      <c r="H2" s="321"/>
      <c r="I2" s="96"/>
      <c r="J2" s="96"/>
      <c r="K2" s="96"/>
    </row>
    <row r="3" spans="2:11" ht="26.25" customHeight="1">
      <c r="B3" s="224" t="s">
        <v>71</v>
      </c>
      <c r="C3" s="225"/>
      <c r="D3" s="225"/>
      <c r="E3" s="225"/>
      <c r="F3" s="225"/>
      <c r="G3" s="225"/>
      <c r="H3" s="226"/>
      <c r="I3" s="143"/>
      <c r="J3" s="108"/>
      <c r="K3" s="108"/>
    </row>
    <row r="4" spans="2:11" ht="19.5" customHeight="1" thickBot="1">
      <c r="B4" s="227"/>
      <c r="C4" s="228"/>
      <c r="D4" s="228"/>
      <c r="E4" s="228"/>
      <c r="F4" s="228"/>
      <c r="G4" s="228"/>
      <c r="H4" s="229"/>
      <c r="I4" s="96"/>
      <c r="J4" s="96"/>
      <c r="K4" s="96"/>
    </row>
    <row r="5" spans="2:11" ht="15">
      <c r="B5" s="144" t="s">
        <v>0</v>
      </c>
      <c r="C5" s="230" t="s">
        <v>72</v>
      </c>
      <c r="D5" s="231"/>
      <c r="E5" s="231"/>
      <c r="F5" s="231"/>
      <c r="G5" s="232"/>
      <c r="H5" s="145" t="s">
        <v>56</v>
      </c>
      <c r="I5" s="97"/>
      <c r="J5" s="97"/>
      <c r="K5" s="97"/>
    </row>
    <row r="6" spans="2:11" ht="15">
      <c r="B6" s="98" t="s">
        <v>73</v>
      </c>
      <c r="C6" s="99" t="s">
        <v>74</v>
      </c>
      <c r="D6" s="100"/>
      <c r="E6" s="100"/>
      <c r="F6" s="100"/>
      <c r="G6" s="101"/>
      <c r="H6" s="154">
        <v>0.077</v>
      </c>
      <c r="I6" s="97"/>
      <c r="J6" s="97"/>
      <c r="K6" s="97"/>
    </row>
    <row r="7" spans="2:11" ht="15">
      <c r="B7" s="102"/>
      <c r="C7" s="103"/>
      <c r="D7" s="104"/>
      <c r="E7" s="104"/>
      <c r="F7" s="104"/>
      <c r="G7" s="105"/>
      <c r="H7" s="155" t="s">
        <v>250</v>
      </c>
      <c r="I7" s="97"/>
      <c r="J7" s="97"/>
      <c r="K7" s="97"/>
    </row>
    <row r="8" spans="2:11" ht="15">
      <c r="B8" s="98" t="s">
        <v>75</v>
      </c>
      <c r="C8" s="99" t="s">
        <v>76</v>
      </c>
      <c r="D8" s="100"/>
      <c r="E8" s="100"/>
      <c r="F8" s="100"/>
      <c r="G8" s="101"/>
      <c r="H8" s="154">
        <f>ROUND(SUM(H9:H11),4)</f>
        <v>0.0747</v>
      </c>
      <c r="I8" s="97"/>
      <c r="J8" s="97"/>
      <c r="K8" s="97"/>
    </row>
    <row r="9" spans="2:11" ht="15">
      <c r="B9" s="102" t="s">
        <v>77</v>
      </c>
      <c r="C9" s="103" t="s">
        <v>78</v>
      </c>
      <c r="D9" s="104"/>
      <c r="E9" s="104"/>
      <c r="F9" s="104"/>
      <c r="G9" s="105"/>
      <c r="H9" s="155">
        <v>0.04</v>
      </c>
      <c r="I9" s="97"/>
      <c r="J9" s="97"/>
      <c r="K9" s="97"/>
    </row>
    <row r="10" spans="2:11" ht="15">
      <c r="B10" s="102" t="s">
        <v>79</v>
      </c>
      <c r="C10" s="103" t="s">
        <v>80</v>
      </c>
      <c r="D10" s="104"/>
      <c r="E10" s="104"/>
      <c r="F10" s="104"/>
      <c r="G10" s="105"/>
      <c r="H10" s="155">
        <v>0.02</v>
      </c>
      <c r="I10" s="97"/>
      <c r="J10" s="97"/>
      <c r="K10" s="97"/>
    </row>
    <row r="11" spans="2:11" ht="15">
      <c r="B11" s="102" t="s">
        <v>81</v>
      </c>
      <c r="C11" s="103" t="s">
        <v>82</v>
      </c>
      <c r="D11" s="104"/>
      <c r="E11" s="104"/>
      <c r="F11" s="104"/>
      <c r="G11" s="105"/>
      <c r="H11" s="155">
        <v>0.0147</v>
      </c>
      <c r="I11" s="97"/>
      <c r="J11" s="97"/>
      <c r="K11" s="97"/>
    </row>
    <row r="12" spans="2:11" ht="15">
      <c r="B12" s="102"/>
      <c r="C12" s="103"/>
      <c r="D12" s="104"/>
      <c r="E12" s="104"/>
      <c r="F12" s="104"/>
      <c r="G12" s="105"/>
      <c r="H12" s="155"/>
      <c r="I12" s="97"/>
      <c r="J12" s="97"/>
      <c r="K12" s="97"/>
    </row>
    <row r="13" spans="2:11" ht="15">
      <c r="B13" s="98" t="s">
        <v>83</v>
      </c>
      <c r="C13" s="99" t="s">
        <v>84</v>
      </c>
      <c r="D13" s="100"/>
      <c r="E13" s="100"/>
      <c r="F13" s="100"/>
      <c r="G13" s="101"/>
      <c r="H13" s="154">
        <f>ROUND(SUM(H14:H17),4)</f>
        <v>0.1065</v>
      </c>
      <c r="I13" s="97"/>
      <c r="J13" s="97"/>
      <c r="K13" s="97"/>
    </row>
    <row r="14" spans="2:11" ht="15">
      <c r="B14" s="102" t="s">
        <v>85</v>
      </c>
      <c r="C14" s="103" t="s">
        <v>86</v>
      </c>
      <c r="D14" s="104"/>
      <c r="E14" s="104"/>
      <c r="F14" s="104"/>
      <c r="G14" s="105"/>
      <c r="H14" s="155">
        <v>0.0065</v>
      </c>
      <c r="I14" s="97"/>
      <c r="J14" s="97"/>
      <c r="K14" s="97"/>
    </row>
    <row r="15" spans="2:11" ht="15">
      <c r="B15" s="102" t="s">
        <v>87</v>
      </c>
      <c r="C15" s="103" t="s">
        <v>88</v>
      </c>
      <c r="D15" s="104"/>
      <c r="E15" s="104"/>
      <c r="F15" s="104"/>
      <c r="G15" s="105"/>
      <c r="H15" s="155">
        <v>0.05</v>
      </c>
      <c r="I15" s="97"/>
      <c r="J15" s="97"/>
      <c r="K15" s="97"/>
    </row>
    <row r="16" spans="2:11" ht="15">
      <c r="B16" s="102" t="s">
        <v>89</v>
      </c>
      <c r="C16" s="103" t="s">
        <v>90</v>
      </c>
      <c r="D16" s="104"/>
      <c r="E16" s="104"/>
      <c r="F16" s="104"/>
      <c r="G16" s="105"/>
      <c r="H16" s="155">
        <v>0.03</v>
      </c>
      <c r="I16" s="97"/>
      <c r="J16" s="97"/>
      <c r="K16" s="97"/>
    </row>
    <row r="17" spans="2:11" ht="15">
      <c r="B17" s="102" t="s">
        <v>91</v>
      </c>
      <c r="C17" s="103" t="s">
        <v>92</v>
      </c>
      <c r="D17" s="104"/>
      <c r="E17" s="104"/>
      <c r="F17" s="104"/>
      <c r="G17" s="105"/>
      <c r="H17" s="155">
        <v>0.02</v>
      </c>
      <c r="I17" s="97"/>
      <c r="J17" s="97"/>
      <c r="K17" s="97"/>
    </row>
    <row r="18" spans="2:11" ht="15">
      <c r="B18" s="102"/>
      <c r="C18" s="103"/>
      <c r="D18" s="104"/>
      <c r="E18" s="104"/>
      <c r="F18" s="104"/>
      <c r="G18" s="105"/>
      <c r="H18" s="155"/>
      <c r="I18" s="97"/>
      <c r="J18" s="97"/>
      <c r="K18" s="97"/>
    </row>
    <row r="19" spans="2:11" ht="15">
      <c r="B19" s="106"/>
      <c r="C19" s="233" t="s">
        <v>93</v>
      </c>
      <c r="D19" s="234"/>
      <c r="E19" s="234"/>
      <c r="F19" s="234"/>
      <c r="G19" s="235"/>
      <c r="H19" s="236">
        <f>(((1+H6)*(1+H8))/(1-H13))-1</f>
        <v>0.2954134303301621</v>
      </c>
      <c r="I19" s="97"/>
      <c r="J19" s="97"/>
      <c r="K19" s="97"/>
    </row>
    <row r="20" spans="2:11" ht="15.75" thickBot="1">
      <c r="B20" s="107"/>
      <c r="C20" s="238" t="s">
        <v>94</v>
      </c>
      <c r="D20" s="239"/>
      <c r="E20" s="239"/>
      <c r="F20" s="239"/>
      <c r="G20" s="240"/>
      <c r="H20" s="237"/>
      <c r="I20" s="97"/>
      <c r="J20" s="97"/>
      <c r="K20" s="97"/>
    </row>
    <row r="30" ht="12.75">
      <c r="I30" s="7" t="s">
        <v>254</v>
      </c>
    </row>
    <row r="40" spans="1:9" ht="12.75" customHeight="1">
      <c r="A40" s="324" t="s">
        <v>255</v>
      </c>
      <c r="B40" s="324"/>
      <c r="C40" s="324"/>
      <c r="D40" s="324"/>
      <c r="E40" s="324"/>
      <c r="F40" s="324"/>
      <c r="G40" s="324"/>
      <c r="H40" s="324"/>
      <c r="I40" s="324"/>
    </row>
    <row r="41" spans="1:9" ht="12.75">
      <c r="A41" s="324"/>
      <c r="B41" s="324"/>
      <c r="C41" s="324"/>
      <c r="D41" s="324"/>
      <c r="E41" s="324"/>
      <c r="F41" s="324"/>
      <c r="G41" s="324"/>
      <c r="H41" s="324"/>
      <c r="I41" s="324"/>
    </row>
    <row r="42" spans="1:9" ht="12.75">
      <c r="A42" s="324"/>
      <c r="B42" s="324"/>
      <c r="C42" s="324"/>
      <c r="D42" s="324"/>
      <c r="E42" s="324"/>
      <c r="F42" s="324"/>
      <c r="G42" s="324"/>
      <c r="H42" s="324"/>
      <c r="I42" s="324"/>
    </row>
    <row r="43" spans="1:9" ht="12.75">
      <c r="A43" s="324"/>
      <c r="B43" s="324"/>
      <c r="C43" s="324"/>
      <c r="D43" s="324"/>
      <c r="E43" s="324"/>
      <c r="F43" s="324"/>
      <c r="G43" s="324"/>
      <c r="H43" s="324"/>
      <c r="I43" s="324"/>
    </row>
  </sheetData>
  <sheetProtection/>
  <mergeCells count="7">
    <mergeCell ref="A40:I43"/>
    <mergeCell ref="B1:H2"/>
    <mergeCell ref="B3:H4"/>
    <mergeCell ref="C5:G5"/>
    <mergeCell ref="C19:G19"/>
    <mergeCell ref="H19:H20"/>
    <mergeCell ref="C20:G20"/>
  </mergeCells>
  <printOptions horizontalCentered="1"/>
  <pageMargins left="0.5905511811023623" right="0.5905511811023623" top="1.968503937007874" bottom="0.7874015748031497" header="0.1968503937007874" footer="0.1968503937007874"/>
  <pageSetup fitToWidth="0" fitToHeight="1" horizontalDpi="600" verticalDpi="600" orientation="portrait" paperSize="9" r:id="rId2"/>
  <headerFooter>
    <oddHeader>&amp;L&amp;G&amp;C&amp;"Century Gothic,Negrito"&amp;12
COMPOSIÇÃO DO BDI&amp;R
&amp;"Century Gothic,Negrito"DW2M CONTRUTORA LTDA.&amp;"Century Gothic,Normal"
&amp;9CNPJ nº 48.251.773/0001-77
&amp;D</oddHeader>
    <oddFooter>&amp;C
&amp;9&amp;K00-045Avenida Brasil | 474 | Jardim Planalto
CEP: 68.193-000
&amp;"Arial,Negrito"Novo Progresso - PA&amp;R&amp;"Arial,Negrito"&amp;9&amp;P/&amp;N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view="pageBreakPreview" zoomScaleSheetLayoutView="100" workbookViewId="0" topLeftCell="A1">
      <selection activeCell="E14" sqref="E14"/>
    </sheetView>
  </sheetViews>
  <sheetFormatPr defaultColWidth="9.140625" defaultRowHeight="12.75"/>
  <cols>
    <col min="1" max="1" width="8.00390625" style="0" customWidth="1"/>
    <col min="2" max="2" width="45.28125" style="0" customWidth="1"/>
    <col min="3" max="3" width="12.28125" style="0" customWidth="1"/>
    <col min="4" max="6" width="10.57421875" style="0" customWidth="1"/>
    <col min="7" max="7" width="11.57421875" style="0" customWidth="1"/>
    <col min="8" max="8" width="12.421875" style="0" customWidth="1"/>
    <col min="9" max="10" width="11.140625" style="0" customWidth="1"/>
  </cols>
  <sheetData>
    <row r="1" spans="1:10" ht="21" thickBot="1">
      <c r="A1" s="367" t="s">
        <v>50</v>
      </c>
      <c r="B1" s="368"/>
      <c r="C1" s="368"/>
      <c r="D1" s="368"/>
      <c r="E1" s="368"/>
      <c r="F1" s="368"/>
      <c r="G1" s="368"/>
      <c r="H1" s="368"/>
      <c r="I1" s="368"/>
      <c r="J1" s="369"/>
    </row>
    <row r="2" spans="1:10" ht="18.75" customHeight="1">
      <c r="A2" s="153" t="str">
        <f>'COMPOSIÇÃO ADM'!A4:F4</f>
        <v>Obra: REVITALIZAÇÃO DO CANTEIRO CENTRAL DA AV. BRASIL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19.5" customHeight="1" thickBot="1">
      <c r="A3" s="60" t="s">
        <v>251</v>
      </c>
      <c r="B3" s="61"/>
      <c r="C3" s="61"/>
      <c r="D3" s="61"/>
      <c r="E3" s="61"/>
      <c r="F3" s="61"/>
      <c r="G3" s="322" t="s">
        <v>252</v>
      </c>
      <c r="H3" s="323">
        <f>C13</f>
        <v>1096471.4953837201</v>
      </c>
      <c r="I3" s="61"/>
      <c r="J3" s="62"/>
    </row>
    <row r="4" spans="1:10" ht="13.5" thickBot="1">
      <c r="A4" s="241" t="s">
        <v>51</v>
      </c>
      <c r="B4" s="241" t="s">
        <v>52</v>
      </c>
      <c r="C4" s="63" t="s">
        <v>53</v>
      </c>
      <c r="D4" s="63" t="s">
        <v>54</v>
      </c>
      <c r="E4" s="243" t="s">
        <v>159</v>
      </c>
      <c r="F4" s="244"/>
      <c r="G4" s="244"/>
      <c r="H4" s="244"/>
      <c r="I4" s="244"/>
      <c r="J4" s="245"/>
    </row>
    <row r="5" spans="1:10" ht="13.5" thickBot="1">
      <c r="A5" s="242"/>
      <c r="B5" s="242"/>
      <c r="C5" s="193" t="s">
        <v>55</v>
      </c>
      <c r="D5" s="193" t="s">
        <v>56</v>
      </c>
      <c r="E5" s="193">
        <v>1</v>
      </c>
      <c r="F5" s="193">
        <v>2</v>
      </c>
      <c r="G5" s="193">
        <v>3</v>
      </c>
      <c r="H5" s="193">
        <v>4</v>
      </c>
      <c r="I5" s="193">
        <v>5</v>
      </c>
      <c r="J5" s="193">
        <v>6</v>
      </c>
    </row>
    <row r="6" spans="1:10" ht="12.75">
      <c r="A6" s="188">
        <v>1</v>
      </c>
      <c r="B6" s="194" t="str">
        <f>'PLANILHA ORÇ.'!D12</f>
        <v>ADMINISTRAÇÃO LOCAL</v>
      </c>
      <c r="C6" s="195">
        <f>'PLANILHA ORÇ.'!J12</f>
        <v>44297.55021599999</v>
      </c>
      <c r="D6" s="191">
        <f>(C6*100/C13)</f>
        <v>4.040009284554876</v>
      </c>
      <c r="E6" s="192">
        <v>0.16</v>
      </c>
      <c r="F6" s="192">
        <v>0.16</v>
      </c>
      <c r="G6" s="192">
        <v>0.16</v>
      </c>
      <c r="H6" s="192">
        <v>0.16</v>
      </c>
      <c r="I6" s="192">
        <v>0.16</v>
      </c>
      <c r="J6" s="198">
        <v>0.2</v>
      </c>
    </row>
    <row r="7" spans="1:10" ht="12.75">
      <c r="A7" s="188">
        <v>2</v>
      </c>
      <c r="B7" s="189" t="str">
        <f>'[1]Plan1'!$B$12</f>
        <v>SERVIÇOS PRELIMINARES</v>
      </c>
      <c r="C7" s="190">
        <f>'PLANILHA ORÇ.'!J16</f>
        <v>2119.8113433</v>
      </c>
      <c r="D7" s="191">
        <f>(C7*100/C13)</f>
        <v>0.19333027372117434</v>
      </c>
      <c r="E7" s="68">
        <v>1</v>
      </c>
      <c r="F7" s="179"/>
      <c r="G7" s="69"/>
      <c r="H7" s="69"/>
      <c r="I7" s="69"/>
      <c r="J7" s="70"/>
    </row>
    <row r="8" spans="1:10" ht="12.75">
      <c r="A8" s="64">
        <v>3</v>
      </c>
      <c r="B8" s="65" t="s">
        <v>57</v>
      </c>
      <c r="C8" s="66">
        <f>'PLANILHA ORÇ.'!J23</f>
        <v>67226.28294366</v>
      </c>
      <c r="D8" s="67">
        <f>(C8*100/C13)</f>
        <v>6.131147341877187</v>
      </c>
      <c r="E8" s="68">
        <v>0.5</v>
      </c>
      <c r="F8" s="68">
        <v>0.25</v>
      </c>
      <c r="G8" s="68">
        <v>0.25</v>
      </c>
      <c r="H8" s="179"/>
      <c r="I8" s="69"/>
      <c r="J8" s="70"/>
    </row>
    <row r="9" spans="1:10" ht="12.75">
      <c r="A9" s="188">
        <v>4</v>
      </c>
      <c r="B9" s="65" t="str">
        <f>'PLANILHA ORÇ.'!D36</f>
        <v>PAVIMENTAÇÃO</v>
      </c>
      <c r="C9" s="66">
        <f>'PLANILHA ORÇ.'!J36</f>
        <v>527611.03839024</v>
      </c>
      <c r="D9" s="67">
        <f>(C9*100/C13)</f>
        <v>48.11899266068908</v>
      </c>
      <c r="E9" s="68">
        <v>0.2</v>
      </c>
      <c r="F9" s="68">
        <v>0.2</v>
      </c>
      <c r="G9" s="68">
        <v>0.2</v>
      </c>
      <c r="H9" s="68">
        <v>0.2</v>
      </c>
      <c r="I9" s="68">
        <v>0.2</v>
      </c>
      <c r="J9" s="178"/>
    </row>
    <row r="10" spans="1:10" ht="12.75">
      <c r="A10" s="188">
        <v>5</v>
      </c>
      <c r="B10" s="65" t="str">
        <f>'PLANILHA ORÇ.'!D43</f>
        <v>PINTURA DE DEMARCAÇÃO</v>
      </c>
      <c r="C10" s="66">
        <f>'PLANILHA ORÇ.'!J43</f>
        <v>33525.47874</v>
      </c>
      <c r="D10" s="67">
        <f>(C10*100/C13)</f>
        <v>3.0575786859162677</v>
      </c>
      <c r="E10" s="200"/>
      <c r="F10" s="200"/>
      <c r="G10" s="200"/>
      <c r="H10" s="179"/>
      <c r="I10" s="68">
        <v>0.2</v>
      </c>
      <c r="J10" s="71">
        <v>0.8</v>
      </c>
    </row>
    <row r="11" spans="1:10" ht="12.75">
      <c r="A11" s="64">
        <v>6</v>
      </c>
      <c r="B11" s="65" t="str">
        <f>'PLANILHA ORÇ.'!D52</f>
        <v>ARBORIZAÇÃO E PAISAGISMO</v>
      </c>
      <c r="C11" s="66">
        <f>'PLANILHA ORÇ.'!J52</f>
        <v>70061.47038732</v>
      </c>
      <c r="D11" s="67">
        <f>(C11*100/C13)</f>
        <v>6.389721090086465</v>
      </c>
      <c r="E11" s="69"/>
      <c r="F11" s="179"/>
      <c r="G11" s="179"/>
      <c r="H11" s="68">
        <v>0.2</v>
      </c>
      <c r="I11" s="68">
        <v>0.4</v>
      </c>
      <c r="J11" s="71">
        <v>0.4</v>
      </c>
    </row>
    <row r="12" spans="1:10" ht="12.75">
      <c r="A12" s="188">
        <v>7</v>
      </c>
      <c r="B12" s="65" t="str">
        <f>'PLANILHA ORÇ.'!D60</f>
        <v>INSTALAÇÕES ELÉTRICAS</v>
      </c>
      <c r="C12" s="66">
        <f>'PLANILHA ORÇ.'!J60</f>
        <v>351629.8633632</v>
      </c>
      <c r="D12" s="67">
        <f>(C12*100/C13)</f>
        <v>32.069220663154944</v>
      </c>
      <c r="E12" s="179"/>
      <c r="F12" s="68">
        <v>0.15</v>
      </c>
      <c r="G12" s="68">
        <v>0.15</v>
      </c>
      <c r="H12" s="68">
        <v>0.15</v>
      </c>
      <c r="I12" s="68">
        <v>0.15</v>
      </c>
      <c r="J12" s="71">
        <v>0.4</v>
      </c>
    </row>
    <row r="13" spans="1:10" ht="13.5" thickBot="1">
      <c r="A13" s="246" t="s">
        <v>58</v>
      </c>
      <c r="B13" s="247"/>
      <c r="C13" s="72">
        <f>SUM(C6:C12)</f>
        <v>1096471.4953837201</v>
      </c>
      <c r="D13" s="73">
        <f>SUM(D6:D12)</f>
        <v>100</v>
      </c>
      <c r="E13" s="146"/>
      <c r="F13" s="147"/>
      <c r="G13" s="147"/>
      <c r="H13" s="147"/>
      <c r="I13" s="147"/>
      <c r="J13" s="86"/>
    </row>
    <row r="14" spans="1:10" ht="13.5" thickBot="1">
      <c r="A14" s="74" t="s">
        <v>59</v>
      </c>
      <c r="B14" s="75"/>
      <c r="C14" s="75"/>
      <c r="D14" s="75"/>
      <c r="E14" s="201">
        <f aca="true" t="shared" si="0" ref="E14:J14">SUMPRODUCT(E6:E12,$C$6:$C$12)</f>
        <v>148342.768527738</v>
      </c>
      <c r="F14" s="76">
        <f t="shared" si="0"/>
        <v>182160.865953003</v>
      </c>
      <c r="G14" s="89">
        <f t="shared" si="0"/>
        <v>182160.865953003</v>
      </c>
      <c r="H14" s="89">
        <f t="shared" si="0"/>
        <v>179366.58929455202</v>
      </c>
      <c r="I14" s="89">
        <f t="shared" si="0"/>
        <v>200083.979120016</v>
      </c>
      <c r="J14" s="89">
        <f t="shared" si="0"/>
        <v>204356.42653540798</v>
      </c>
    </row>
    <row r="15" spans="1:10" ht="13.5" thickBot="1">
      <c r="A15" s="77" t="s">
        <v>60</v>
      </c>
      <c r="B15" s="78"/>
      <c r="C15" s="78"/>
      <c r="D15" s="78"/>
      <c r="E15" s="79">
        <f>(E14*100/C13)</f>
        <v>13.529103962326362</v>
      </c>
      <c r="F15" s="79">
        <f>(F14*100/C13)</f>
        <v>16.61336995260913</v>
      </c>
      <c r="G15" s="79">
        <f>(G14*100/C13)</f>
        <v>16.61336995260913</v>
      </c>
      <c r="H15" s="79">
        <f>(H14*100/C13)</f>
        <v>16.35852733515713</v>
      </c>
      <c r="I15" s="79">
        <f>(I14*100/C13)</f>
        <v>18.247987290357678</v>
      </c>
      <c r="J15" s="79">
        <f>(J14*100/C13)</f>
        <v>18.63764150694055</v>
      </c>
    </row>
    <row r="16" spans="1:10" ht="12.75">
      <c r="A16" s="80" t="s">
        <v>61</v>
      </c>
      <c r="B16" s="81"/>
      <c r="C16" s="81"/>
      <c r="D16" s="81"/>
      <c r="E16" s="82">
        <f>(E14)</f>
        <v>148342.768527738</v>
      </c>
      <c r="F16" s="82">
        <f>(E16+F14)</f>
        <v>330503.634480741</v>
      </c>
      <c r="G16" s="82">
        <f>(F16+G14)</f>
        <v>512664.500433744</v>
      </c>
      <c r="H16" s="83">
        <f aca="true" t="shared" si="1" ref="H16:J17">G16+H14</f>
        <v>692031.089728296</v>
      </c>
      <c r="I16" s="83">
        <f t="shared" si="1"/>
        <v>892115.068848312</v>
      </c>
      <c r="J16" s="83">
        <f t="shared" si="1"/>
        <v>1096471.49538372</v>
      </c>
    </row>
    <row r="17" spans="1:10" ht="13.5" thickBot="1">
      <c r="A17" s="84" t="s">
        <v>62</v>
      </c>
      <c r="B17" s="85"/>
      <c r="C17" s="85"/>
      <c r="D17" s="85"/>
      <c r="E17" s="79">
        <f>(E15)</f>
        <v>13.529103962326362</v>
      </c>
      <c r="F17" s="79">
        <f>(E17+F15)</f>
        <v>30.142473914935493</v>
      </c>
      <c r="G17" s="79">
        <f>(F17+G15)</f>
        <v>46.75584386754463</v>
      </c>
      <c r="H17" s="86">
        <f t="shared" si="1"/>
        <v>63.11437120270176</v>
      </c>
      <c r="I17" s="86">
        <f t="shared" si="1"/>
        <v>81.36235849305945</v>
      </c>
      <c r="J17" s="86">
        <f t="shared" si="1"/>
        <v>100</v>
      </c>
    </row>
    <row r="18" spans="1:10" ht="12.75">
      <c r="A18" s="87" t="s">
        <v>63</v>
      </c>
      <c r="B18" s="148"/>
      <c r="C18" s="148"/>
      <c r="D18" s="148"/>
      <c r="E18" s="148"/>
      <c r="F18" s="148"/>
      <c r="G18" s="148"/>
      <c r="H18" s="148"/>
      <c r="I18" s="148"/>
      <c r="J18" s="149"/>
    </row>
    <row r="19" spans="1:10" ht="13.5" thickBot="1">
      <c r="A19" s="150" t="s">
        <v>246</v>
      </c>
      <c r="B19" s="151"/>
      <c r="C19" s="151"/>
      <c r="D19" s="151"/>
      <c r="E19" s="151"/>
      <c r="F19" s="151"/>
      <c r="G19" s="151"/>
      <c r="H19" s="151"/>
      <c r="I19" s="151"/>
      <c r="J19" s="152"/>
    </row>
    <row r="25" ht="12.75">
      <c r="J25" s="7" t="s">
        <v>254</v>
      </c>
    </row>
    <row r="28" spans="1:9" ht="12.75">
      <c r="A28" s="5"/>
      <c r="B28" s="5"/>
      <c r="C28" s="5"/>
      <c r="D28" s="6"/>
      <c r="E28" s="5"/>
      <c r="F28" s="15"/>
      <c r="G28" s="15"/>
      <c r="H28" s="15"/>
      <c r="I28" s="15"/>
    </row>
    <row r="29" spans="1:10" ht="12.75">
      <c r="A29" s="324" t="s">
        <v>253</v>
      </c>
      <c r="B29" s="324"/>
      <c r="C29" s="324"/>
      <c r="D29" s="324"/>
      <c r="E29" s="324"/>
      <c r="F29" s="324"/>
      <c r="G29" s="324"/>
      <c r="H29" s="324"/>
      <c r="I29" s="324"/>
      <c r="J29" s="324"/>
    </row>
    <row r="30" spans="1:10" ht="12.75" customHeight="1">
      <c r="A30" s="324"/>
      <c r="B30" s="324"/>
      <c r="C30" s="324"/>
      <c r="D30" s="324"/>
      <c r="E30" s="324"/>
      <c r="F30" s="324"/>
      <c r="G30" s="324"/>
      <c r="H30" s="324"/>
      <c r="I30" s="324"/>
      <c r="J30" s="324"/>
    </row>
    <row r="31" spans="1:10" ht="12.75" customHeight="1">
      <c r="A31" s="324"/>
      <c r="B31" s="324"/>
      <c r="C31" s="324"/>
      <c r="D31" s="324"/>
      <c r="E31" s="324"/>
      <c r="F31" s="324"/>
      <c r="G31" s="324"/>
      <c r="H31" s="324"/>
      <c r="I31" s="324"/>
      <c r="J31" s="324"/>
    </row>
    <row r="32" spans="1:10" ht="12.75">
      <c r="A32" s="324"/>
      <c r="B32" s="324"/>
      <c r="C32" s="324"/>
      <c r="D32" s="324"/>
      <c r="E32" s="324"/>
      <c r="F32" s="324"/>
      <c r="G32" s="324"/>
      <c r="H32" s="324"/>
      <c r="I32" s="324"/>
      <c r="J32" s="324"/>
    </row>
    <row r="33" spans="1:10" ht="12.75">
      <c r="A33" s="324"/>
      <c r="B33" s="324"/>
      <c r="C33" s="324"/>
      <c r="D33" s="324"/>
      <c r="E33" s="324"/>
      <c r="F33" s="324"/>
      <c r="G33" s="324"/>
      <c r="H33" s="324"/>
      <c r="I33" s="324"/>
      <c r="J33" s="324"/>
    </row>
  </sheetData>
  <sheetProtection/>
  <mergeCells count="6">
    <mergeCell ref="A29:J33"/>
    <mergeCell ref="A1:J1"/>
    <mergeCell ref="A4:A5"/>
    <mergeCell ref="B4:B5"/>
    <mergeCell ref="E4:J4"/>
    <mergeCell ref="A13:B13"/>
  </mergeCells>
  <printOptions horizontalCentered="1"/>
  <pageMargins left="0.5905511811023623" right="0.5905511811023623" top="1.7716535433070868" bottom="0.7874015748031497" header="0.1968503937007874" footer="0.1968503937007874"/>
  <pageSetup fitToHeight="0" fitToWidth="1" horizontalDpi="600" verticalDpi="600" orientation="landscape" paperSize="9" scale="95" r:id="rId2"/>
  <headerFooter>
    <oddHeader>&amp;L&amp;G&amp;R
&amp;"Century Gothic,Negrito"&amp;12DW2M CONTRUTORA LTDA.&amp;"Century Gothic,Normal"&amp;10
&amp;11CNPJ nº 48.251.773/0001-77
&amp;D</oddHeader>
    <oddFooter>&amp;C&amp;K00-048
Avenida Brasil | 474 | Jardim Planalto
CEP: 68.193-000
&amp;"Arial,Negrito"Novo Progresso - PA&amp;R&amp;"Arial,Negrito"&amp;P/&amp;N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9.140625" style="156" customWidth="1"/>
    <col min="2" max="2" width="33.8515625" style="156" customWidth="1"/>
    <col min="3" max="3" width="12.00390625" style="156" customWidth="1"/>
    <col min="4" max="4" width="12.8515625" style="156" customWidth="1"/>
    <col min="5" max="5" width="12.28125" style="156" customWidth="1"/>
    <col min="6" max="6" width="22.57421875" style="156" customWidth="1"/>
    <col min="7" max="16384" width="9.140625" style="156" customWidth="1"/>
  </cols>
  <sheetData>
    <row r="1" spans="1:6" s="4" customFormat="1" ht="12.75" customHeight="1">
      <c r="A1" s="370" t="s">
        <v>117</v>
      </c>
      <c r="B1" s="371"/>
      <c r="C1" s="371"/>
      <c r="D1" s="371"/>
      <c r="E1" s="371"/>
      <c r="F1" s="372"/>
    </row>
    <row r="2" spans="1:6" s="4" customFormat="1" ht="12.75" customHeight="1">
      <c r="A2" s="373"/>
      <c r="B2" s="374"/>
      <c r="C2" s="374"/>
      <c r="D2" s="374"/>
      <c r="E2" s="374"/>
      <c r="F2" s="375"/>
    </row>
    <row r="3" spans="1:6" s="4" customFormat="1" ht="12.75" customHeight="1" thickBot="1">
      <c r="A3" s="376"/>
      <c r="B3" s="377"/>
      <c r="C3" s="377"/>
      <c r="D3" s="377"/>
      <c r="E3" s="377"/>
      <c r="F3" s="378"/>
    </row>
    <row r="4" spans="1:6" s="4" customFormat="1" ht="19.5" customHeight="1">
      <c r="A4" s="254" t="str">
        <f>'PLANILHA ORÇ.'!A4</f>
        <v>Obra: REVITALIZAÇÃO DO CANTEIRO CENTRAL DA AV. BRASIL</v>
      </c>
      <c r="B4" s="255"/>
      <c r="C4" s="255"/>
      <c r="D4" s="255"/>
      <c r="E4" s="255"/>
      <c r="F4" s="256"/>
    </row>
    <row r="5" spans="1:6" s="4" customFormat="1" ht="19.5" customHeight="1">
      <c r="A5" s="254" t="str">
        <f>'PLANILHA ORÇ.'!A5</f>
        <v>Local:  AVENIDA BRASIL, JD PLANALTO - MUNICÍPIO DE NOVO PROGRESSO - PA</v>
      </c>
      <c r="B5" s="255"/>
      <c r="C5" s="255"/>
      <c r="D5" s="255"/>
      <c r="E5" s="255"/>
      <c r="F5" s="256"/>
    </row>
    <row r="6" spans="1:6" s="4" customFormat="1" ht="11.25" customHeight="1" thickBot="1">
      <c r="A6" s="257"/>
      <c r="B6" s="258"/>
      <c r="C6" s="258"/>
      <c r="D6" s="258"/>
      <c r="E6" s="258"/>
      <c r="F6" s="259"/>
    </row>
    <row r="7" spans="1:6" s="4" customFormat="1" ht="14.25" customHeight="1" thickBot="1">
      <c r="A7" s="260" t="s">
        <v>118</v>
      </c>
      <c r="B7" s="261"/>
      <c r="C7" s="261"/>
      <c r="D7" s="261"/>
      <c r="E7" s="261"/>
      <c r="F7" s="262"/>
    </row>
    <row r="8" spans="1:6" ht="27" thickBot="1">
      <c r="A8" s="157" t="s">
        <v>37</v>
      </c>
      <c r="B8" s="158" t="s">
        <v>119</v>
      </c>
      <c r="C8" s="158" t="s">
        <v>120</v>
      </c>
      <c r="D8" s="159" t="s">
        <v>121</v>
      </c>
      <c r="E8" s="160" t="s">
        <v>122</v>
      </c>
      <c r="F8" s="161" t="s">
        <v>123</v>
      </c>
    </row>
    <row r="9" spans="1:6" ht="12.75">
      <c r="A9" s="162"/>
      <c r="B9" s="163" t="s">
        <v>124</v>
      </c>
      <c r="C9" s="164"/>
      <c r="D9" s="165"/>
      <c r="E9" s="166"/>
      <c r="F9" s="167"/>
    </row>
    <row r="10" spans="1:6" ht="12.75">
      <c r="A10" s="168">
        <v>93572</v>
      </c>
      <c r="B10" s="169" t="s">
        <v>125</v>
      </c>
      <c r="C10" s="170">
        <v>6</v>
      </c>
      <c r="D10" s="171" t="s">
        <v>126</v>
      </c>
      <c r="E10" s="172">
        <v>3234.54</v>
      </c>
      <c r="F10" s="173">
        <f aca="true" t="shared" si="0" ref="F10:F15">PRODUCT(C10,E10)</f>
        <v>19407.239999999998</v>
      </c>
    </row>
    <row r="11" spans="1:6" ht="12.75">
      <c r="A11" s="168">
        <v>90777</v>
      </c>
      <c r="B11" s="169" t="s">
        <v>127</v>
      </c>
      <c r="C11" s="170">
        <v>180</v>
      </c>
      <c r="D11" s="171" t="s">
        <v>128</v>
      </c>
      <c r="E11" s="172">
        <v>82.16</v>
      </c>
      <c r="F11" s="173">
        <f t="shared" si="0"/>
        <v>14788.8</v>
      </c>
    </row>
    <row r="12" spans="1:6" ht="12.75">
      <c r="A12" s="168">
        <v>93563</v>
      </c>
      <c r="B12" s="169" t="s">
        <v>129</v>
      </c>
      <c r="C12" s="170">
        <v>0</v>
      </c>
      <c r="D12" s="171" t="s">
        <v>126</v>
      </c>
      <c r="E12" s="172">
        <v>2975.57</v>
      </c>
      <c r="F12" s="173">
        <f t="shared" si="0"/>
        <v>0</v>
      </c>
    </row>
    <row r="13" spans="1:6" ht="12.75">
      <c r="A13" s="168">
        <v>88326</v>
      </c>
      <c r="B13" s="169" t="s">
        <v>130</v>
      </c>
      <c r="C13" s="170">
        <v>0</v>
      </c>
      <c r="D13" s="171" t="s">
        <v>128</v>
      </c>
      <c r="E13" s="172">
        <v>16.91</v>
      </c>
      <c r="F13" s="173">
        <f t="shared" si="0"/>
        <v>0</v>
      </c>
    </row>
    <row r="14" spans="1:6" ht="26.25">
      <c r="A14" s="168">
        <v>94295</v>
      </c>
      <c r="B14" s="169" t="s">
        <v>131</v>
      </c>
      <c r="C14" s="170">
        <v>0</v>
      </c>
      <c r="D14" s="171" t="s">
        <v>126</v>
      </c>
      <c r="E14" s="172">
        <v>4091.63</v>
      </c>
      <c r="F14" s="173">
        <f t="shared" si="0"/>
        <v>0</v>
      </c>
    </row>
    <row r="15" spans="1:6" ht="12.75">
      <c r="A15" s="168">
        <v>93564</v>
      </c>
      <c r="B15" s="169" t="s">
        <v>132</v>
      </c>
      <c r="C15" s="170">
        <v>0</v>
      </c>
      <c r="D15" s="171" t="s">
        <v>126</v>
      </c>
      <c r="E15" s="172">
        <v>2866.22</v>
      </c>
      <c r="F15" s="173">
        <f t="shared" si="0"/>
        <v>0</v>
      </c>
    </row>
    <row r="16" spans="1:6" ht="12.75">
      <c r="A16" s="174"/>
      <c r="B16" s="263" t="s">
        <v>133</v>
      </c>
      <c r="C16" s="264"/>
      <c r="D16" s="264"/>
      <c r="E16" s="264"/>
      <c r="F16" s="265"/>
    </row>
    <row r="17" spans="1:6" ht="12.75">
      <c r="A17" s="174"/>
      <c r="B17" s="248" t="s">
        <v>124</v>
      </c>
      <c r="C17" s="249"/>
      <c r="D17" s="249"/>
      <c r="E17" s="250"/>
      <c r="F17" s="173">
        <f>SUM(F9:F15)</f>
        <v>34196.03999999999</v>
      </c>
    </row>
    <row r="18" spans="1:6" ht="12.75">
      <c r="A18" s="174"/>
      <c r="B18" s="248" t="s">
        <v>134</v>
      </c>
      <c r="C18" s="249"/>
      <c r="D18" s="249"/>
      <c r="E18" s="250"/>
      <c r="F18" s="173">
        <v>0</v>
      </c>
    </row>
    <row r="19" spans="1:6" ht="13.5" thickBot="1">
      <c r="A19" s="175"/>
      <c r="B19" s="251" t="s">
        <v>135</v>
      </c>
      <c r="C19" s="252"/>
      <c r="D19" s="252"/>
      <c r="E19" s="253"/>
      <c r="F19" s="176">
        <f>SUM(F17:F18)</f>
        <v>34196.03999999999</v>
      </c>
    </row>
    <row r="36" spans="1:8" ht="12.75">
      <c r="A36"/>
      <c r="B36"/>
      <c r="C36"/>
      <c r="D36"/>
      <c r="E36"/>
      <c r="F36" s="7" t="s">
        <v>254</v>
      </c>
      <c r="G36"/>
      <c r="H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 customHeight="1">
      <c r="A46" s="324" t="s">
        <v>255</v>
      </c>
      <c r="B46" s="324"/>
      <c r="C46" s="324"/>
      <c r="D46" s="324"/>
      <c r="E46" s="324"/>
      <c r="F46" s="324"/>
      <c r="G46" s="94"/>
      <c r="H46" s="94"/>
      <c r="I46" s="94"/>
    </row>
    <row r="47" spans="1:9" ht="12.75">
      <c r="A47" s="324"/>
      <c r="B47" s="324"/>
      <c r="C47" s="324"/>
      <c r="D47" s="324"/>
      <c r="E47" s="324"/>
      <c r="F47" s="324"/>
      <c r="G47" s="94"/>
      <c r="H47" s="94"/>
      <c r="I47" s="94"/>
    </row>
    <row r="48" spans="1:9" ht="12.75">
      <c r="A48" s="324"/>
      <c r="B48" s="324"/>
      <c r="C48" s="324"/>
      <c r="D48" s="324"/>
      <c r="E48" s="324"/>
      <c r="F48" s="324"/>
      <c r="G48" s="94"/>
      <c r="H48" s="94"/>
      <c r="I48" s="94"/>
    </row>
    <row r="49" spans="1:9" ht="12.75">
      <c r="A49" s="324"/>
      <c r="B49" s="324"/>
      <c r="C49" s="324"/>
      <c r="D49" s="324"/>
      <c r="E49" s="324"/>
      <c r="F49" s="324"/>
      <c r="G49" s="94"/>
      <c r="H49" s="94"/>
      <c r="I49" s="94"/>
    </row>
    <row r="50" spans="1:9" ht="12.75">
      <c r="A50" s="324"/>
      <c r="B50" s="324"/>
      <c r="C50" s="324"/>
      <c r="D50" s="324"/>
      <c r="E50" s="324"/>
      <c r="F50" s="324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</sheetData>
  <sheetProtection/>
  <mergeCells count="9">
    <mergeCell ref="A46:F50"/>
    <mergeCell ref="B18:E18"/>
    <mergeCell ref="B19:E19"/>
    <mergeCell ref="A1:F3"/>
    <mergeCell ref="A4:F4"/>
    <mergeCell ref="A5:F6"/>
    <mergeCell ref="A7:F7"/>
    <mergeCell ref="B16:F16"/>
    <mergeCell ref="B17:E17"/>
  </mergeCells>
  <printOptions horizontalCentered="1"/>
  <pageMargins left="0.5905511811023623" right="0.5905511811023623" top="1.968503937007874" bottom="0.7874015748031497" header="0.1968503937007874" footer="0.1968503937007874"/>
  <pageSetup fitToHeight="0" fitToWidth="1" horizontalDpi="600" verticalDpi="600" orientation="portrait" paperSize="9" scale="89" r:id="rId2"/>
  <headerFooter>
    <oddHeader>&amp;L
&amp;G&amp;R
&amp;"Century Gothic,Negrito"&amp;12DW2M CONTRUTORA LTDA.&amp;"Century Gothic,Normal"&amp;11
CNPJ nº 48.251.773/0001-77
&amp;D</oddHeader>
    <oddFooter>&amp;C&amp;K00-048
Avenida Brasil | 474 | Jardim Planalto
CEP: 68.193-000
&amp;"Arial,Negrito"Novo Progresso - PA&amp;R&amp;"Arial,Negrito"&amp;P/&amp;N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8"/>
  <sheetViews>
    <sheetView showGridLines="0" view="pageBreakPreview" zoomScaleSheetLayoutView="100" zoomScalePageLayoutView="85" workbookViewId="0" topLeftCell="A1">
      <selection activeCell="G3" sqref="G3:G5"/>
    </sheetView>
  </sheetViews>
  <sheetFormatPr defaultColWidth="9.140625" defaultRowHeight="12.75"/>
  <cols>
    <col min="1" max="1" width="17.7109375" style="345" bestFit="1" customWidth="1"/>
    <col min="2" max="2" width="9.8515625" style="366" bestFit="1" customWidth="1"/>
    <col min="3" max="3" width="9.28125" style="345" customWidth="1"/>
    <col min="4" max="4" width="51.7109375" style="14" customWidth="1"/>
    <col min="5" max="6" width="15.7109375" style="345" customWidth="1"/>
    <col min="7" max="7" width="9.421875" style="345" customWidth="1"/>
    <col min="8" max="8" width="11.57421875" style="345" bestFit="1" customWidth="1"/>
    <col min="9" max="9" width="19.28125" style="345" bestFit="1" customWidth="1"/>
    <col min="10" max="10" width="14.8515625" style="345" customWidth="1"/>
    <col min="11" max="16384" width="8.8515625" style="148" customWidth="1"/>
  </cols>
  <sheetData>
    <row r="1" spans="1:10" ht="21" thickBot="1">
      <c r="A1" s="422" t="s">
        <v>403</v>
      </c>
      <c r="B1" s="423"/>
      <c r="C1" s="423"/>
      <c r="D1" s="423"/>
      <c r="E1" s="423"/>
      <c r="F1" s="423"/>
      <c r="G1" s="423"/>
      <c r="H1" s="423"/>
      <c r="I1" s="423"/>
      <c r="J1" s="424"/>
    </row>
    <row r="2" spans="1:10" ht="15" customHeight="1">
      <c r="A2" s="379" t="str">
        <f>'PLANILHA ORÇ.'!A4</f>
        <v>Obra: REVITALIZAÇÃO DO CANTEIRO CENTRAL DA AV. BRASIL</v>
      </c>
      <c r="B2" s="380"/>
      <c r="C2" s="380"/>
      <c r="D2" s="380"/>
      <c r="E2" s="499" t="s">
        <v>256</v>
      </c>
      <c r="F2" s="499"/>
      <c r="G2" s="501" t="s">
        <v>257</v>
      </c>
      <c r="H2" s="499" t="s">
        <v>258</v>
      </c>
      <c r="I2" s="499"/>
      <c r="J2" s="500"/>
    </row>
    <row r="3" spans="1:10" ht="15" customHeight="1">
      <c r="A3" s="414"/>
      <c r="B3" s="388"/>
      <c r="C3" s="388"/>
      <c r="D3" s="388"/>
      <c r="E3" s="383" t="s">
        <v>259</v>
      </c>
      <c r="F3" s="383"/>
      <c r="G3" s="384">
        <f>'PLANILHA ORÇ.'!G5</f>
        <v>0.2954</v>
      </c>
      <c r="H3" s="385" t="s">
        <v>401</v>
      </c>
      <c r="I3" s="386"/>
      <c r="J3" s="387"/>
    </row>
    <row r="4" spans="1:10" ht="15" customHeight="1">
      <c r="A4" s="381" t="str">
        <f>'PLANILHA ORÇ.'!A5</f>
        <v>Local:  AVENIDA BRASIL, JD PLANALTO - MUNICÍPIO DE NOVO PROGRESSO - PA</v>
      </c>
      <c r="B4" s="382"/>
      <c r="C4" s="382"/>
      <c r="D4" s="382"/>
      <c r="E4" s="383"/>
      <c r="F4" s="383"/>
      <c r="G4" s="384"/>
      <c r="H4" s="386" t="s">
        <v>260</v>
      </c>
      <c r="I4" s="386"/>
      <c r="J4" s="387"/>
    </row>
    <row r="5" spans="1:10" ht="15" customHeight="1" thickBot="1">
      <c r="A5" s="381"/>
      <c r="B5" s="382"/>
      <c r="C5" s="382"/>
      <c r="D5" s="382"/>
      <c r="E5" s="383"/>
      <c r="F5" s="383"/>
      <c r="G5" s="384"/>
      <c r="H5" s="385" t="s">
        <v>402</v>
      </c>
      <c r="I5" s="386"/>
      <c r="J5" s="387"/>
    </row>
    <row r="6" spans="1:10" ht="19.5" customHeight="1" thickBot="1">
      <c r="A6" s="425" t="s">
        <v>261</v>
      </c>
      <c r="B6" s="426"/>
      <c r="C6" s="426"/>
      <c r="D6" s="426"/>
      <c r="E6" s="426"/>
      <c r="F6" s="426"/>
      <c r="G6" s="426"/>
      <c r="H6" s="426"/>
      <c r="I6" s="426"/>
      <c r="J6" s="427"/>
    </row>
    <row r="7" spans="1:10" ht="19.5" customHeight="1" thickBot="1">
      <c r="A7" s="463" t="s">
        <v>409</v>
      </c>
      <c r="B7" s="463" t="s">
        <v>38</v>
      </c>
      <c r="C7" s="463" t="s">
        <v>404</v>
      </c>
      <c r="D7" s="464" t="s">
        <v>72</v>
      </c>
      <c r="E7" s="465" t="s">
        <v>405</v>
      </c>
      <c r="F7" s="465"/>
      <c r="G7" s="463" t="s">
        <v>406</v>
      </c>
      <c r="H7" s="463" t="s">
        <v>18</v>
      </c>
      <c r="I7" s="463" t="s">
        <v>407</v>
      </c>
      <c r="J7" s="463" t="s">
        <v>408</v>
      </c>
    </row>
    <row r="8" spans="1:10" ht="13.5" thickBot="1">
      <c r="A8" s="435" t="s">
        <v>262</v>
      </c>
      <c r="B8" s="436"/>
      <c r="C8" s="437"/>
      <c r="D8" s="438" t="s">
        <v>263</v>
      </c>
      <c r="E8" s="437"/>
      <c r="F8" s="439"/>
      <c r="G8" s="439"/>
      <c r="H8" s="440"/>
      <c r="I8" s="437"/>
      <c r="J8" s="441"/>
    </row>
    <row r="9" spans="1:10" ht="14.25" thickTop="1">
      <c r="A9" s="442" t="s">
        <v>264</v>
      </c>
      <c r="B9" s="443"/>
      <c r="C9" s="444"/>
      <c r="D9" s="445"/>
      <c r="E9" s="446"/>
      <c r="F9" s="446"/>
      <c r="G9" s="443"/>
      <c r="H9" s="447"/>
      <c r="I9" s="447"/>
      <c r="J9" s="448"/>
    </row>
    <row r="10" spans="1:10" ht="12.75">
      <c r="A10" s="415" t="s">
        <v>266</v>
      </c>
      <c r="B10" s="390" t="s">
        <v>267</v>
      </c>
      <c r="C10" s="389" t="s">
        <v>268</v>
      </c>
      <c r="D10" s="391" t="s">
        <v>269</v>
      </c>
      <c r="E10" s="392" t="s">
        <v>270</v>
      </c>
      <c r="F10" s="392"/>
      <c r="G10" s="390" t="s">
        <v>271</v>
      </c>
      <c r="H10" s="393"/>
      <c r="I10" s="394"/>
      <c r="J10" s="416"/>
    </row>
    <row r="11" spans="1:10" ht="12.75">
      <c r="A11" s="359" t="s">
        <v>272</v>
      </c>
      <c r="B11" s="395">
        <v>93572</v>
      </c>
      <c r="C11" s="396"/>
      <c r="D11" s="397" t="s">
        <v>273</v>
      </c>
      <c r="E11" s="398" t="s">
        <v>274</v>
      </c>
      <c r="F11" s="398"/>
      <c r="G11" s="395" t="s">
        <v>271</v>
      </c>
      <c r="H11" s="399">
        <v>6</v>
      </c>
      <c r="I11" s="400">
        <v>3234.54</v>
      </c>
      <c r="J11" s="417">
        <f>H11*I11</f>
        <v>19407.239999999998</v>
      </c>
    </row>
    <row r="12" spans="1:10" ht="12.75">
      <c r="A12" s="359" t="s">
        <v>272</v>
      </c>
      <c r="B12" s="395">
        <v>90777</v>
      </c>
      <c r="C12" s="396"/>
      <c r="D12" s="397" t="s">
        <v>260</v>
      </c>
      <c r="E12" s="398" t="s">
        <v>274</v>
      </c>
      <c r="F12" s="398"/>
      <c r="G12" s="395" t="s">
        <v>128</v>
      </c>
      <c r="H12" s="399">
        <v>180</v>
      </c>
      <c r="I12" s="400">
        <v>82.16</v>
      </c>
      <c r="J12" s="417">
        <f>H12*I12</f>
        <v>14788.8</v>
      </c>
    </row>
    <row r="13" spans="1:10" ht="12.75">
      <c r="A13" s="359" t="s">
        <v>272</v>
      </c>
      <c r="B13" s="395">
        <v>93563</v>
      </c>
      <c r="C13" s="396"/>
      <c r="D13" s="397" t="s">
        <v>275</v>
      </c>
      <c r="E13" s="398" t="s">
        <v>274</v>
      </c>
      <c r="F13" s="398"/>
      <c r="G13" s="395" t="s">
        <v>271</v>
      </c>
      <c r="H13" s="399">
        <v>0</v>
      </c>
      <c r="I13" s="400">
        <v>2975.57</v>
      </c>
      <c r="J13" s="417">
        <f>H13*I13</f>
        <v>0</v>
      </c>
    </row>
    <row r="14" spans="1:10" ht="12.75">
      <c r="A14" s="359" t="s">
        <v>272</v>
      </c>
      <c r="B14" s="395">
        <v>88326</v>
      </c>
      <c r="C14" s="396"/>
      <c r="D14" s="397" t="s">
        <v>276</v>
      </c>
      <c r="E14" s="398" t="s">
        <v>274</v>
      </c>
      <c r="F14" s="398"/>
      <c r="G14" s="395" t="s">
        <v>128</v>
      </c>
      <c r="H14" s="399">
        <v>0</v>
      </c>
      <c r="I14" s="400">
        <v>16.91</v>
      </c>
      <c r="J14" s="417">
        <f>H14*I14</f>
        <v>0</v>
      </c>
    </row>
    <row r="15" spans="1:10" ht="26.25">
      <c r="A15" s="359" t="s">
        <v>272</v>
      </c>
      <c r="B15" s="395">
        <v>94295</v>
      </c>
      <c r="C15" s="396"/>
      <c r="D15" s="397" t="s">
        <v>131</v>
      </c>
      <c r="E15" s="398" t="s">
        <v>274</v>
      </c>
      <c r="F15" s="398"/>
      <c r="G15" s="395" t="s">
        <v>271</v>
      </c>
      <c r="H15" s="399">
        <v>0</v>
      </c>
      <c r="I15" s="400">
        <v>4091.63</v>
      </c>
      <c r="J15" s="417">
        <f>H15*I15</f>
        <v>0</v>
      </c>
    </row>
    <row r="16" spans="1:10" ht="12.75">
      <c r="A16" s="359" t="s">
        <v>272</v>
      </c>
      <c r="B16" s="395">
        <v>93564</v>
      </c>
      <c r="C16" s="396"/>
      <c r="D16" s="397" t="s">
        <v>277</v>
      </c>
      <c r="E16" s="398" t="s">
        <v>274</v>
      </c>
      <c r="F16" s="398"/>
      <c r="G16" s="395" t="s">
        <v>271</v>
      </c>
      <c r="H16" s="399">
        <v>0</v>
      </c>
      <c r="I16" s="400">
        <v>2866.22</v>
      </c>
      <c r="J16" s="417">
        <f>H16*I16</f>
        <v>0</v>
      </c>
    </row>
    <row r="17" spans="1:10" ht="12.75">
      <c r="A17" s="348"/>
      <c r="B17" s="328"/>
      <c r="C17" s="325"/>
      <c r="D17" s="326"/>
      <c r="E17" s="327"/>
      <c r="F17" s="327"/>
      <c r="G17" s="328"/>
      <c r="H17" s="329"/>
      <c r="I17" s="330" t="s">
        <v>278</v>
      </c>
      <c r="J17" s="349">
        <f>SUM(J11:J12)</f>
        <v>34196.03999999999</v>
      </c>
    </row>
    <row r="18" spans="1:10" ht="12.75">
      <c r="A18" s="350"/>
      <c r="B18" s="346"/>
      <c r="C18" s="331"/>
      <c r="D18" s="332"/>
      <c r="E18" s="331"/>
      <c r="F18" s="333"/>
      <c r="G18" s="331"/>
      <c r="H18" s="334" t="s">
        <v>279</v>
      </c>
      <c r="I18" s="334"/>
      <c r="J18" s="351">
        <f>J17*G3</f>
        <v>10101.510215999999</v>
      </c>
    </row>
    <row r="19" spans="1:10" ht="12.75">
      <c r="A19" s="352"/>
      <c r="B19" s="347"/>
      <c r="C19" s="335"/>
      <c r="D19" s="336"/>
      <c r="E19" s="335"/>
      <c r="F19" s="335"/>
      <c r="G19" s="335"/>
      <c r="H19" s="337"/>
      <c r="I19" s="335" t="s">
        <v>309</v>
      </c>
      <c r="J19" s="353">
        <f>SUM(J17:J18)</f>
        <v>44297.55021599999</v>
      </c>
    </row>
    <row r="20" spans="1:10" ht="13.5" thickBot="1">
      <c r="A20" s="428" t="s">
        <v>280</v>
      </c>
      <c r="B20" s="429"/>
      <c r="C20" s="430"/>
      <c r="D20" s="431" t="s">
        <v>281</v>
      </c>
      <c r="E20" s="430"/>
      <c r="F20" s="432"/>
      <c r="G20" s="432"/>
      <c r="H20" s="433"/>
      <c r="I20" s="430"/>
      <c r="J20" s="434"/>
    </row>
    <row r="21" spans="1:10" ht="14.25" thickTop="1">
      <c r="A21" s="442" t="s">
        <v>282</v>
      </c>
      <c r="B21" s="443"/>
      <c r="C21" s="444"/>
      <c r="D21" s="445"/>
      <c r="E21" s="446"/>
      <c r="F21" s="446"/>
      <c r="G21" s="443"/>
      <c r="H21" s="447"/>
      <c r="I21" s="447"/>
      <c r="J21" s="448"/>
    </row>
    <row r="22" spans="1:10" ht="12.75">
      <c r="A22" s="415" t="s">
        <v>266</v>
      </c>
      <c r="B22" s="390">
        <v>10004</v>
      </c>
      <c r="C22" s="389" t="s">
        <v>139</v>
      </c>
      <c r="D22" s="391" t="s">
        <v>283</v>
      </c>
      <c r="E22" s="392" t="s">
        <v>284</v>
      </c>
      <c r="F22" s="392"/>
      <c r="G22" s="390" t="s">
        <v>3</v>
      </c>
      <c r="H22" s="393">
        <v>1</v>
      </c>
      <c r="I22" s="394">
        <f>J22</f>
        <v>499.96261</v>
      </c>
      <c r="J22" s="416">
        <f>SUM(J23:J31)</f>
        <v>499.96261</v>
      </c>
    </row>
    <row r="23" spans="1:10" ht="12.75">
      <c r="A23" s="359" t="s">
        <v>272</v>
      </c>
      <c r="B23" s="342" t="s">
        <v>285</v>
      </c>
      <c r="C23" s="341" t="s">
        <v>139</v>
      </c>
      <c r="D23" s="340" t="s">
        <v>286</v>
      </c>
      <c r="E23" s="398" t="s">
        <v>284</v>
      </c>
      <c r="F23" s="398"/>
      <c r="G23" s="342" t="s">
        <v>287</v>
      </c>
      <c r="H23" s="343">
        <v>3</v>
      </c>
      <c r="I23" s="344">
        <v>21.1</v>
      </c>
      <c r="J23" s="358">
        <f>H23*I23</f>
        <v>63.300000000000004</v>
      </c>
    </row>
    <row r="24" spans="1:10" ht="12.75">
      <c r="A24" s="359" t="s">
        <v>272</v>
      </c>
      <c r="B24" s="342" t="s">
        <v>288</v>
      </c>
      <c r="C24" s="341" t="s">
        <v>139</v>
      </c>
      <c r="D24" s="340" t="s">
        <v>289</v>
      </c>
      <c r="E24" s="398" t="s">
        <v>284</v>
      </c>
      <c r="F24" s="398"/>
      <c r="G24" s="342" t="s">
        <v>287</v>
      </c>
      <c r="H24" s="343">
        <v>6</v>
      </c>
      <c r="I24" s="344">
        <v>17.07</v>
      </c>
      <c r="J24" s="358">
        <f aca="true" t="shared" si="0" ref="J24:J31">H24*I24</f>
        <v>102.42</v>
      </c>
    </row>
    <row r="25" spans="1:10" ht="12.75">
      <c r="A25" s="359" t="s">
        <v>272</v>
      </c>
      <c r="B25" s="342">
        <v>280024</v>
      </c>
      <c r="C25" s="341" t="s">
        <v>139</v>
      </c>
      <c r="D25" s="340" t="s">
        <v>290</v>
      </c>
      <c r="E25" s="341"/>
      <c r="F25" s="341"/>
      <c r="G25" s="342" t="s">
        <v>287</v>
      </c>
      <c r="H25" s="343">
        <v>8.958</v>
      </c>
      <c r="I25" s="344">
        <v>22.37</v>
      </c>
      <c r="J25" s="358">
        <f t="shared" si="0"/>
        <v>200.39046000000002</v>
      </c>
    </row>
    <row r="26" spans="1:10" ht="12.75">
      <c r="A26" s="418" t="s">
        <v>291</v>
      </c>
      <c r="B26" s="402" t="s">
        <v>292</v>
      </c>
      <c r="C26" s="401" t="s">
        <v>139</v>
      </c>
      <c r="D26" s="338" t="s">
        <v>293</v>
      </c>
      <c r="E26" s="401" t="s">
        <v>294</v>
      </c>
      <c r="F26" s="401"/>
      <c r="G26" s="402" t="s">
        <v>295</v>
      </c>
      <c r="H26" s="403">
        <v>0.16</v>
      </c>
      <c r="I26" s="404">
        <v>152</v>
      </c>
      <c r="J26" s="419">
        <f t="shared" si="0"/>
        <v>24.32</v>
      </c>
    </row>
    <row r="27" spans="1:10" ht="12.75">
      <c r="A27" s="418" t="s">
        <v>291</v>
      </c>
      <c r="B27" s="402" t="s">
        <v>296</v>
      </c>
      <c r="C27" s="401" t="s">
        <v>139</v>
      </c>
      <c r="D27" s="338" t="s">
        <v>297</v>
      </c>
      <c r="E27" s="401" t="s">
        <v>294</v>
      </c>
      <c r="F27" s="401"/>
      <c r="G27" s="402" t="s">
        <v>298</v>
      </c>
      <c r="H27" s="403">
        <v>0.1</v>
      </c>
      <c r="I27" s="404">
        <v>18.4</v>
      </c>
      <c r="J27" s="419">
        <f t="shared" si="0"/>
        <v>1.8399999999999999</v>
      </c>
    </row>
    <row r="28" spans="1:10" ht="12.75">
      <c r="A28" s="418" t="s">
        <v>291</v>
      </c>
      <c r="B28" s="402" t="s">
        <v>299</v>
      </c>
      <c r="C28" s="401" t="s">
        <v>139</v>
      </c>
      <c r="D28" s="338" t="s">
        <v>300</v>
      </c>
      <c r="E28" s="401" t="s">
        <v>294</v>
      </c>
      <c r="F28" s="401"/>
      <c r="G28" s="402" t="s">
        <v>295</v>
      </c>
      <c r="H28" s="403">
        <v>0.17</v>
      </c>
      <c r="I28" s="404">
        <v>252</v>
      </c>
      <c r="J28" s="419">
        <f t="shared" si="0"/>
        <v>42.84</v>
      </c>
    </row>
    <row r="29" spans="1:10" ht="12.75">
      <c r="A29" s="418" t="s">
        <v>291</v>
      </c>
      <c r="B29" s="402" t="s">
        <v>301</v>
      </c>
      <c r="C29" s="401" t="s">
        <v>139</v>
      </c>
      <c r="D29" s="338" t="s">
        <v>302</v>
      </c>
      <c r="E29" s="401" t="s">
        <v>294</v>
      </c>
      <c r="F29" s="401"/>
      <c r="G29" s="402" t="s">
        <v>303</v>
      </c>
      <c r="H29" s="403">
        <v>0.5</v>
      </c>
      <c r="I29" s="404">
        <v>106.04</v>
      </c>
      <c r="J29" s="419">
        <f t="shared" si="0"/>
        <v>53.02</v>
      </c>
    </row>
    <row r="30" spans="1:10" ht="12.75">
      <c r="A30" s="418" t="s">
        <v>291</v>
      </c>
      <c r="B30" s="402" t="s">
        <v>304</v>
      </c>
      <c r="C30" s="401" t="s">
        <v>139</v>
      </c>
      <c r="D30" s="338" t="s">
        <v>305</v>
      </c>
      <c r="E30" s="401" t="s">
        <v>294</v>
      </c>
      <c r="F30" s="401"/>
      <c r="G30" s="402" t="s">
        <v>306</v>
      </c>
      <c r="H30" s="403">
        <v>0.066</v>
      </c>
      <c r="I30" s="404">
        <v>106.9</v>
      </c>
      <c r="J30" s="419">
        <f t="shared" si="0"/>
        <v>7.055400000000001</v>
      </c>
    </row>
    <row r="31" spans="1:10" ht="12.75">
      <c r="A31" s="418" t="s">
        <v>291</v>
      </c>
      <c r="B31" s="402" t="s">
        <v>307</v>
      </c>
      <c r="C31" s="401" t="s">
        <v>139</v>
      </c>
      <c r="D31" s="338" t="s">
        <v>308</v>
      </c>
      <c r="E31" s="401" t="s">
        <v>294</v>
      </c>
      <c r="F31" s="401"/>
      <c r="G31" s="402" t="s">
        <v>306</v>
      </c>
      <c r="H31" s="403">
        <v>0.033</v>
      </c>
      <c r="I31" s="404">
        <v>144.75</v>
      </c>
      <c r="J31" s="419">
        <f t="shared" si="0"/>
        <v>4.77675</v>
      </c>
    </row>
    <row r="32" spans="1:10" ht="12.75">
      <c r="A32" s="350"/>
      <c r="B32" s="346"/>
      <c r="C32" s="331"/>
      <c r="D32" s="332"/>
      <c r="E32" s="331"/>
      <c r="F32" s="333"/>
      <c r="G32" s="328"/>
      <c r="H32" s="329"/>
      <c r="I32" s="330" t="s">
        <v>278</v>
      </c>
      <c r="J32" s="349">
        <f>SUM(J23:J31)</f>
        <v>499.96261</v>
      </c>
    </row>
    <row r="33" spans="1:10" ht="12.75">
      <c r="A33" s="350"/>
      <c r="B33" s="346"/>
      <c r="C33" s="331"/>
      <c r="D33" s="332"/>
      <c r="E33" s="331"/>
      <c r="F33" s="333"/>
      <c r="G33" s="331"/>
      <c r="H33" s="334" t="s">
        <v>279</v>
      </c>
      <c r="I33" s="334"/>
      <c r="J33" s="351">
        <f>J32*G3</f>
        <v>147.688954994</v>
      </c>
    </row>
    <row r="34" spans="1:10" ht="12.75">
      <c r="A34" s="352"/>
      <c r="B34" s="347"/>
      <c r="C34" s="335"/>
      <c r="D34" s="336"/>
      <c r="E34" s="335"/>
      <c r="F34" s="335"/>
      <c r="G34" s="335"/>
      <c r="H34" s="337"/>
      <c r="I34" s="335" t="s">
        <v>309</v>
      </c>
      <c r="J34" s="353">
        <f>SUM(J32:J33)</f>
        <v>647.651564994</v>
      </c>
    </row>
    <row r="35" spans="1:10" ht="13.5">
      <c r="A35" s="456" t="s">
        <v>310</v>
      </c>
      <c r="B35" s="457"/>
      <c r="C35" s="458"/>
      <c r="D35" s="459"/>
      <c r="E35" s="460"/>
      <c r="F35" s="460"/>
      <c r="G35" s="457"/>
      <c r="H35" s="461"/>
      <c r="I35" s="461"/>
      <c r="J35" s="462"/>
    </row>
    <row r="36" spans="1:10" ht="39">
      <c r="A36" s="415" t="s">
        <v>266</v>
      </c>
      <c r="B36" s="390">
        <v>98525</v>
      </c>
      <c r="C36" s="389" t="s">
        <v>37</v>
      </c>
      <c r="D36" s="391" t="s">
        <v>188</v>
      </c>
      <c r="E36" s="392" t="s">
        <v>284</v>
      </c>
      <c r="F36" s="392"/>
      <c r="G36" s="390" t="s">
        <v>3</v>
      </c>
      <c r="H36" s="393">
        <v>1</v>
      </c>
      <c r="I36" s="394">
        <f>J41</f>
        <v>0.35000000000000003</v>
      </c>
      <c r="J36" s="416">
        <f>J41</f>
        <v>0.35000000000000003</v>
      </c>
    </row>
    <row r="37" spans="1:10" ht="12.75">
      <c r="A37" s="359" t="s">
        <v>272</v>
      </c>
      <c r="B37" s="342" t="s">
        <v>285</v>
      </c>
      <c r="C37" s="341" t="s">
        <v>37</v>
      </c>
      <c r="D37" s="340" t="s">
        <v>289</v>
      </c>
      <c r="E37" s="398" t="s">
        <v>284</v>
      </c>
      <c r="F37" s="398"/>
      <c r="G37" s="342" t="s">
        <v>287</v>
      </c>
      <c r="H37" s="343">
        <v>0.003</v>
      </c>
      <c r="I37" s="344">
        <v>19.06</v>
      </c>
      <c r="J37" s="358">
        <v>0.05</v>
      </c>
    </row>
    <row r="38" spans="1:10" ht="13.5" thickBot="1">
      <c r="A38" s="466" t="s">
        <v>272</v>
      </c>
      <c r="B38" s="467" t="s">
        <v>288</v>
      </c>
      <c r="C38" s="468" t="s">
        <v>37</v>
      </c>
      <c r="D38" s="469" t="s">
        <v>311</v>
      </c>
      <c r="E38" s="470" t="s">
        <v>284</v>
      </c>
      <c r="F38" s="470"/>
      <c r="G38" s="467" t="s">
        <v>287</v>
      </c>
      <c r="H38" s="471">
        <v>0.003</v>
      </c>
      <c r="I38" s="472">
        <v>19.46</v>
      </c>
      <c r="J38" s="473">
        <v>0.05</v>
      </c>
    </row>
    <row r="39" spans="1:10" ht="39">
      <c r="A39" s="420" t="s">
        <v>291</v>
      </c>
      <c r="B39" s="406" t="s">
        <v>312</v>
      </c>
      <c r="C39" s="405" t="s">
        <v>37</v>
      </c>
      <c r="D39" s="407" t="s">
        <v>313</v>
      </c>
      <c r="E39" s="408" t="s">
        <v>314</v>
      </c>
      <c r="F39" s="408"/>
      <c r="G39" s="406" t="s">
        <v>315</v>
      </c>
      <c r="H39" s="409">
        <v>0.0024</v>
      </c>
      <c r="I39" s="410">
        <v>61</v>
      </c>
      <c r="J39" s="421">
        <v>0.14</v>
      </c>
    </row>
    <row r="40" spans="1:10" ht="39">
      <c r="A40" s="420" t="s">
        <v>291</v>
      </c>
      <c r="B40" s="406" t="s">
        <v>316</v>
      </c>
      <c r="C40" s="405" t="s">
        <v>37</v>
      </c>
      <c r="D40" s="407" t="s">
        <v>317</v>
      </c>
      <c r="E40" s="408" t="s">
        <v>314</v>
      </c>
      <c r="F40" s="408"/>
      <c r="G40" s="406" t="s">
        <v>318</v>
      </c>
      <c r="H40" s="409">
        <v>0.0006</v>
      </c>
      <c r="I40" s="410">
        <v>189.25</v>
      </c>
      <c r="J40" s="421">
        <v>0.11</v>
      </c>
    </row>
    <row r="41" spans="1:10" ht="12.75">
      <c r="A41" s="350"/>
      <c r="B41" s="346"/>
      <c r="C41" s="331"/>
      <c r="D41" s="332"/>
      <c r="E41" s="331"/>
      <c r="F41" s="333"/>
      <c r="G41" s="328"/>
      <c r="H41" s="329"/>
      <c r="I41" s="330" t="s">
        <v>278</v>
      </c>
      <c r="J41" s="349">
        <f>SUM(J37:J40)</f>
        <v>0.35000000000000003</v>
      </c>
    </row>
    <row r="42" spans="1:10" ht="12.75">
      <c r="A42" s="350"/>
      <c r="B42" s="346"/>
      <c r="C42" s="331"/>
      <c r="D42" s="332"/>
      <c r="E42" s="331"/>
      <c r="F42" s="333"/>
      <c r="G42" s="331"/>
      <c r="H42" s="334" t="s">
        <v>279</v>
      </c>
      <c r="I42" s="334"/>
      <c r="J42" s="351">
        <f>J41*G3</f>
        <v>0.10339000000000001</v>
      </c>
    </row>
    <row r="43" spans="1:10" ht="12.75">
      <c r="A43" s="352"/>
      <c r="B43" s="347"/>
      <c r="C43" s="335"/>
      <c r="D43" s="336"/>
      <c r="E43" s="335"/>
      <c r="F43" s="335"/>
      <c r="G43" s="335"/>
      <c r="H43" s="337"/>
      <c r="I43" s="335" t="s">
        <v>309</v>
      </c>
      <c r="J43" s="353">
        <f>SUM(J41:J42)</f>
        <v>0.45339000000000007</v>
      </c>
    </row>
    <row r="44" spans="1:10" ht="13.5">
      <c r="A44" s="456" t="s">
        <v>319</v>
      </c>
      <c r="B44" s="457"/>
      <c r="C44" s="458"/>
      <c r="D44" s="459"/>
      <c r="E44" s="460"/>
      <c r="F44" s="460"/>
      <c r="G44" s="457"/>
      <c r="H44" s="461"/>
      <c r="I44" s="461"/>
      <c r="J44" s="462"/>
    </row>
    <row r="45" spans="1:10" ht="39">
      <c r="A45" s="415" t="s">
        <v>266</v>
      </c>
      <c r="B45" s="390">
        <v>100984</v>
      </c>
      <c r="C45" s="389" t="s">
        <v>37</v>
      </c>
      <c r="D45" s="391" t="s">
        <v>193</v>
      </c>
      <c r="E45" s="392" t="s">
        <v>284</v>
      </c>
      <c r="F45" s="392"/>
      <c r="G45" s="390" t="s">
        <v>35</v>
      </c>
      <c r="H45" s="393">
        <v>1</v>
      </c>
      <c r="I45" s="394">
        <f>J52</f>
        <v>11.500081902</v>
      </c>
      <c r="J45" s="416">
        <f>I45</f>
        <v>11.500081902</v>
      </c>
    </row>
    <row r="46" spans="1:10" ht="39">
      <c r="A46" s="420" t="s">
        <v>291</v>
      </c>
      <c r="B46" s="402">
        <v>5631</v>
      </c>
      <c r="C46" s="401" t="s">
        <v>37</v>
      </c>
      <c r="D46" s="338" t="s">
        <v>320</v>
      </c>
      <c r="E46" s="411" t="s">
        <v>314</v>
      </c>
      <c r="F46" s="411"/>
      <c r="G46" s="402" t="s">
        <v>318</v>
      </c>
      <c r="H46" s="403">
        <v>0.0083</v>
      </c>
      <c r="I46" s="404">
        <v>213.69</v>
      </c>
      <c r="J46" s="419">
        <f>H46*I46</f>
        <v>1.773627</v>
      </c>
    </row>
    <row r="47" spans="1:10" ht="39">
      <c r="A47" s="420" t="s">
        <v>291</v>
      </c>
      <c r="B47" s="402">
        <v>5632</v>
      </c>
      <c r="C47" s="401" t="s">
        <v>37</v>
      </c>
      <c r="D47" s="338" t="s">
        <v>321</v>
      </c>
      <c r="E47" s="411" t="s">
        <v>314</v>
      </c>
      <c r="F47" s="411"/>
      <c r="G47" s="402" t="s">
        <v>315</v>
      </c>
      <c r="H47" s="403">
        <v>0.0074</v>
      </c>
      <c r="I47" s="404">
        <v>79.86</v>
      </c>
      <c r="J47" s="419">
        <f>H47*I47</f>
        <v>0.590964</v>
      </c>
    </row>
    <row r="48" spans="1:10" ht="66">
      <c r="A48" s="420" t="s">
        <v>291</v>
      </c>
      <c r="B48" s="402">
        <v>89883</v>
      </c>
      <c r="C48" s="401" t="s">
        <v>37</v>
      </c>
      <c r="D48" s="338" t="s">
        <v>322</v>
      </c>
      <c r="E48" s="411" t="s">
        <v>314</v>
      </c>
      <c r="F48" s="411"/>
      <c r="G48" s="402" t="s">
        <v>318</v>
      </c>
      <c r="H48" s="403">
        <v>0.0153</v>
      </c>
      <c r="I48" s="404">
        <v>378.63</v>
      </c>
      <c r="J48" s="419">
        <f>H48*I48</f>
        <v>5.793038999999999</v>
      </c>
    </row>
    <row r="49" spans="1:10" ht="66">
      <c r="A49" s="420" t="s">
        <v>291</v>
      </c>
      <c r="B49" s="402">
        <v>89884</v>
      </c>
      <c r="C49" s="401" t="s">
        <v>37</v>
      </c>
      <c r="D49" s="338" t="s">
        <v>323</v>
      </c>
      <c r="E49" s="411" t="s">
        <v>314</v>
      </c>
      <c r="F49" s="411"/>
      <c r="G49" s="402" t="s">
        <v>315</v>
      </c>
      <c r="H49" s="403">
        <v>0.0095</v>
      </c>
      <c r="I49" s="404">
        <v>76.44</v>
      </c>
      <c r="J49" s="419">
        <v>0.72</v>
      </c>
    </row>
    <row r="50" spans="1:10" ht="12.75">
      <c r="A50" s="350"/>
      <c r="B50" s="346"/>
      <c r="C50" s="331"/>
      <c r="D50" s="332"/>
      <c r="E50" s="331"/>
      <c r="F50" s="333"/>
      <c r="G50" s="328"/>
      <c r="H50" s="329"/>
      <c r="I50" s="330" t="s">
        <v>278</v>
      </c>
      <c r="J50" s="349">
        <f>SUM(J46:J49)</f>
        <v>8.87763</v>
      </c>
    </row>
    <row r="51" spans="1:10" ht="12.75">
      <c r="A51" s="350"/>
      <c r="B51" s="346"/>
      <c r="C51" s="331"/>
      <c r="D51" s="332"/>
      <c r="E51" s="331"/>
      <c r="F51" s="333"/>
      <c r="G51" s="331"/>
      <c r="H51" s="334" t="s">
        <v>279</v>
      </c>
      <c r="I51" s="334"/>
      <c r="J51" s="351">
        <f>J50*G3</f>
        <v>2.622451902</v>
      </c>
    </row>
    <row r="52" spans="1:10" ht="13.5" thickBot="1">
      <c r="A52" s="360"/>
      <c r="B52" s="361"/>
      <c r="C52" s="362"/>
      <c r="D52" s="363"/>
      <c r="E52" s="362"/>
      <c r="F52" s="362"/>
      <c r="G52" s="362"/>
      <c r="H52" s="364"/>
      <c r="I52" s="362" t="s">
        <v>309</v>
      </c>
      <c r="J52" s="365">
        <f>SUM(J50:J51)</f>
        <v>11.500081902</v>
      </c>
    </row>
    <row r="53" spans="1:10" ht="13.5" thickBot="1">
      <c r="A53" s="435">
        <v>3</v>
      </c>
      <c r="B53" s="436"/>
      <c r="C53" s="437"/>
      <c r="D53" s="438" t="s">
        <v>194</v>
      </c>
      <c r="E53" s="437"/>
      <c r="F53" s="439"/>
      <c r="G53" s="439"/>
      <c r="H53" s="440"/>
      <c r="I53" s="437"/>
      <c r="J53" s="441"/>
    </row>
    <row r="54" spans="1:10" ht="14.25" thickTop="1">
      <c r="A54" s="442" t="s">
        <v>9</v>
      </c>
      <c r="B54" s="443"/>
      <c r="C54" s="444"/>
      <c r="D54" s="445"/>
      <c r="E54" s="446"/>
      <c r="F54" s="446"/>
      <c r="G54" s="443"/>
      <c r="H54" s="447"/>
      <c r="I54" s="447"/>
      <c r="J54" s="448"/>
    </row>
    <row r="55" spans="1:10" ht="26.25">
      <c r="A55" s="415" t="s">
        <v>266</v>
      </c>
      <c r="B55" s="390">
        <v>100576</v>
      </c>
      <c r="C55" s="389" t="s">
        <v>37</v>
      </c>
      <c r="D55" s="391" t="s">
        <v>191</v>
      </c>
      <c r="E55" s="392" t="s">
        <v>284</v>
      </c>
      <c r="F55" s="392"/>
      <c r="G55" s="390" t="s">
        <v>3</v>
      </c>
      <c r="H55" s="393">
        <v>1</v>
      </c>
      <c r="I55" s="394">
        <f>J55</f>
        <v>2.26</v>
      </c>
      <c r="J55" s="416">
        <f>SUM(J56:J62)</f>
        <v>2.26</v>
      </c>
    </row>
    <row r="56" spans="1:10" ht="66">
      <c r="A56" s="418" t="s">
        <v>291</v>
      </c>
      <c r="B56" s="402">
        <v>5901</v>
      </c>
      <c r="C56" s="401" t="s">
        <v>37</v>
      </c>
      <c r="D56" s="338" t="s">
        <v>324</v>
      </c>
      <c r="E56" s="408" t="s">
        <v>314</v>
      </c>
      <c r="F56" s="408"/>
      <c r="G56" s="402" t="s">
        <v>318</v>
      </c>
      <c r="H56" s="403">
        <v>0.001</v>
      </c>
      <c r="I56" s="404">
        <v>316.79</v>
      </c>
      <c r="J56" s="419">
        <v>0.31</v>
      </c>
    </row>
    <row r="57" spans="1:10" ht="66">
      <c r="A57" s="418" t="s">
        <v>291</v>
      </c>
      <c r="B57" s="402">
        <v>5903</v>
      </c>
      <c r="C57" s="401" t="s">
        <v>37</v>
      </c>
      <c r="D57" s="338" t="s">
        <v>325</v>
      </c>
      <c r="E57" s="408" t="s">
        <v>314</v>
      </c>
      <c r="F57" s="408"/>
      <c r="G57" s="402" t="s">
        <v>315</v>
      </c>
      <c r="H57" s="403">
        <v>0.007</v>
      </c>
      <c r="I57" s="404">
        <v>55.24</v>
      </c>
      <c r="J57" s="419">
        <v>0.38</v>
      </c>
    </row>
    <row r="58" spans="1:10" ht="52.5">
      <c r="A58" s="418" t="s">
        <v>291</v>
      </c>
      <c r="B58" s="402">
        <v>5932</v>
      </c>
      <c r="C58" s="401" t="s">
        <v>37</v>
      </c>
      <c r="D58" s="338" t="s">
        <v>326</v>
      </c>
      <c r="E58" s="408" t="s">
        <v>314</v>
      </c>
      <c r="F58" s="408"/>
      <c r="G58" s="402" t="s">
        <v>318</v>
      </c>
      <c r="H58" s="403">
        <v>0.0001</v>
      </c>
      <c r="I58" s="404">
        <v>247.49</v>
      </c>
      <c r="J58" s="419">
        <v>0.02</v>
      </c>
    </row>
    <row r="59" spans="1:10" ht="52.5">
      <c r="A59" s="418" t="s">
        <v>291</v>
      </c>
      <c r="B59" s="402">
        <v>5934</v>
      </c>
      <c r="C59" s="401" t="s">
        <v>37</v>
      </c>
      <c r="D59" s="338" t="s">
        <v>327</v>
      </c>
      <c r="E59" s="408" t="s">
        <v>314</v>
      </c>
      <c r="F59" s="408"/>
      <c r="G59" s="402" t="s">
        <v>315</v>
      </c>
      <c r="H59" s="403">
        <v>0.008</v>
      </c>
      <c r="I59" s="404">
        <v>80.22</v>
      </c>
      <c r="J59" s="419">
        <v>0.64</v>
      </c>
    </row>
    <row r="60" spans="1:10" ht="52.5">
      <c r="A60" s="418" t="s">
        <v>291</v>
      </c>
      <c r="B60" s="402">
        <v>73436</v>
      </c>
      <c r="C60" s="401" t="s">
        <v>37</v>
      </c>
      <c r="D60" s="338" t="s">
        <v>328</v>
      </c>
      <c r="E60" s="408" t="s">
        <v>314</v>
      </c>
      <c r="F60" s="408"/>
      <c r="G60" s="402" t="s">
        <v>318</v>
      </c>
      <c r="H60" s="403">
        <v>0.002</v>
      </c>
      <c r="I60" s="404">
        <v>207.06</v>
      </c>
      <c r="J60" s="419">
        <v>0.41</v>
      </c>
    </row>
    <row r="61" spans="1:10" ht="12.75">
      <c r="A61" s="418" t="s">
        <v>272</v>
      </c>
      <c r="B61" s="402">
        <v>88316</v>
      </c>
      <c r="C61" s="401" t="s">
        <v>37</v>
      </c>
      <c r="D61" s="338" t="s">
        <v>289</v>
      </c>
      <c r="E61" s="412"/>
      <c r="F61" s="412"/>
      <c r="G61" s="402" t="s">
        <v>287</v>
      </c>
      <c r="H61" s="403">
        <v>0.008</v>
      </c>
      <c r="I61" s="404">
        <v>19.06</v>
      </c>
      <c r="J61" s="419">
        <v>0.15</v>
      </c>
    </row>
    <row r="62" spans="1:10" ht="52.5">
      <c r="A62" s="418" t="s">
        <v>291</v>
      </c>
      <c r="B62" s="402">
        <v>93244</v>
      </c>
      <c r="C62" s="401" t="s">
        <v>37</v>
      </c>
      <c r="D62" s="338" t="s">
        <v>329</v>
      </c>
      <c r="E62" s="408" t="s">
        <v>314</v>
      </c>
      <c r="F62" s="408"/>
      <c r="G62" s="402" t="s">
        <v>315</v>
      </c>
      <c r="H62" s="403">
        <v>0.006</v>
      </c>
      <c r="I62" s="404">
        <v>58.84</v>
      </c>
      <c r="J62" s="421">
        <v>0.35</v>
      </c>
    </row>
    <row r="63" spans="1:10" ht="12.75">
      <c r="A63" s="350"/>
      <c r="B63" s="346"/>
      <c r="C63" s="331"/>
      <c r="D63" s="332"/>
      <c r="E63" s="331"/>
      <c r="F63" s="333"/>
      <c r="G63" s="328"/>
      <c r="H63" s="329"/>
      <c r="I63" s="330" t="s">
        <v>278</v>
      </c>
      <c r="J63" s="349">
        <f>SUM(J56:J62)</f>
        <v>2.26</v>
      </c>
    </row>
    <row r="64" spans="1:10" ht="12.75">
      <c r="A64" s="350"/>
      <c r="B64" s="346"/>
      <c r="C64" s="331"/>
      <c r="D64" s="332"/>
      <c r="E64" s="331"/>
      <c r="F64" s="333"/>
      <c r="G64" s="331"/>
      <c r="H64" s="334" t="s">
        <v>279</v>
      </c>
      <c r="I64" s="334"/>
      <c r="J64" s="351">
        <f>J63*G3</f>
        <v>0.667604</v>
      </c>
    </row>
    <row r="65" spans="1:10" ht="13.5" thickBot="1">
      <c r="A65" s="360"/>
      <c r="B65" s="361"/>
      <c r="C65" s="362"/>
      <c r="D65" s="363"/>
      <c r="E65" s="362"/>
      <c r="F65" s="362"/>
      <c r="G65" s="362"/>
      <c r="H65" s="364"/>
      <c r="I65" s="362" t="s">
        <v>309</v>
      </c>
      <c r="J65" s="365">
        <f>SUM(J63:J64)</f>
        <v>2.9276039999999997</v>
      </c>
    </row>
    <row r="66" spans="1:10" ht="13.5">
      <c r="A66" s="449" t="s">
        <v>10</v>
      </c>
      <c r="B66" s="450"/>
      <c r="C66" s="451"/>
      <c r="D66" s="452"/>
      <c r="E66" s="453"/>
      <c r="F66" s="453"/>
      <c r="G66" s="450"/>
      <c r="H66" s="454"/>
      <c r="I66" s="454"/>
      <c r="J66" s="455"/>
    </row>
    <row r="67" spans="1:10" ht="26.25">
      <c r="A67" s="415" t="s">
        <v>266</v>
      </c>
      <c r="B67" s="390">
        <v>93358</v>
      </c>
      <c r="C67" s="389" t="s">
        <v>37</v>
      </c>
      <c r="D67" s="391" t="s">
        <v>192</v>
      </c>
      <c r="E67" s="392" t="s">
        <v>284</v>
      </c>
      <c r="F67" s="392"/>
      <c r="G67" s="390" t="s">
        <v>35</v>
      </c>
      <c r="H67" s="393">
        <v>1</v>
      </c>
      <c r="I67" s="394">
        <f>J69</f>
        <v>67.6</v>
      </c>
      <c r="J67" s="416">
        <f>J69</f>
        <v>67.6</v>
      </c>
    </row>
    <row r="68" spans="1:10" ht="12.75">
      <c r="A68" s="359" t="s">
        <v>272</v>
      </c>
      <c r="B68" s="342" t="s">
        <v>285</v>
      </c>
      <c r="C68" s="341" t="s">
        <v>37</v>
      </c>
      <c r="D68" s="340" t="s">
        <v>289</v>
      </c>
      <c r="E68" s="398" t="s">
        <v>284</v>
      </c>
      <c r="F68" s="398"/>
      <c r="G68" s="342" t="s">
        <v>287</v>
      </c>
      <c r="H68" s="343">
        <v>4</v>
      </c>
      <c r="I68" s="344">
        <v>16.9</v>
      </c>
      <c r="J68" s="358">
        <f>H68*I68</f>
        <v>67.6</v>
      </c>
    </row>
    <row r="69" spans="1:10" ht="12.75">
      <c r="A69" s="350"/>
      <c r="B69" s="346"/>
      <c r="C69" s="331"/>
      <c r="D69" s="332"/>
      <c r="E69" s="331"/>
      <c r="F69" s="333"/>
      <c r="G69" s="328"/>
      <c r="H69" s="329"/>
      <c r="I69" s="330" t="s">
        <v>278</v>
      </c>
      <c r="J69" s="349">
        <f>SUM(J68:J68)</f>
        <v>67.6</v>
      </c>
    </row>
    <row r="70" spans="1:10" ht="12.75">
      <c r="A70" s="350"/>
      <c r="B70" s="346"/>
      <c r="C70" s="331"/>
      <c r="D70" s="332"/>
      <c r="E70" s="331"/>
      <c r="F70" s="333"/>
      <c r="G70" s="331"/>
      <c r="H70" s="334" t="s">
        <v>279</v>
      </c>
      <c r="I70" s="334"/>
      <c r="J70" s="351">
        <f>J69*G3</f>
        <v>19.96904</v>
      </c>
    </row>
    <row r="71" spans="1:10" ht="12.75">
      <c r="A71" s="352"/>
      <c r="B71" s="347"/>
      <c r="C71" s="335"/>
      <c r="D71" s="336"/>
      <c r="E71" s="335"/>
      <c r="F71" s="335"/>
      <c r="G71" s="335"/>
      <c r="H71" s="337"/>
      <c r="I71" s="335" t="s">
        <v>309</v>
      </c>
      <c r="J71" s="353">
        <f>SUM(J69:J70)</f>
        <v>87.56904</v>
      </c>
    </row>
    <row r="72" spans="1:10" ht="13.5">
      <c r="A72" s="456" t="s">
        <v>45</v>
      </c>
      <c r="B72" s="457"/>
      <c r="C72" s="458"/>
      <c r="D72" s="459"/>
      <c r="E72" s="460"/>
      <c r="F72" s="460"/>
      <c r="G72" s="457"/>
      <c r="H72" s="461"/>
      <c r="I72" s="461"/>
      <c r="J72" s="462"/>
    </row>
    <row r="73" spans="1:10" ht="39">
      <c r="A73" s="415" t="s">
        <v>266</v>
      </c>
      <c r="B73" s="390">
        <v>100984</v>
      </c>
      <c r="C73" s="389" t="s">
        <v>37</v>
      </c>
      <c r="D73" s="391" t="s">
        <v>193</v>
      </c>
      <c r="E73" s="392" t="s">
        <v>284</v>
      </c>
      <c r="F73" s="392"/>
      <c r="G73" s="390" t="s">
        <v>35</v>
      </c>
      <c r="H73" s="393">
        <v>1</v>
      </c>
      <c r="I73" s="394">
        <f>J78</f>
        <v>8.874003</v>
      </c>
      <c r="J73" s="416">
        <f>J78</f>
        <v>8.874003</v>
      </c>
    </row>
    <row r="74" spans="1:10" ht="39">
      <c r="A74" s="418" t="s">
        <v>291</v>
      </c>
      <c r="B74" s="402">
        <v>5631</v>
      </c>
      <c r="C74" s="401" t="s">
        <v>37</v>
      </c>
      <c r="D74" s="338" t="s">
        <v>330</v>
      </c>
      <c r="E74" s="408" t="s">
        <v>314</v>
      </c>
      <c r="F74" s="408"/>
      <c r="G74" s="402" t="s">
        <v>318</v>
      </c>
      <c r="H74" s="403">
        <v>0.0083</v>
      </c>
      <c r="I74" s="404">
        <v>213.69</v>
      </c>
      <c r="J74" s="419">
        <v>1.77</v>
      </c>
    </row>
    <row r="75" spans="1:10" ht="39">
      <c r="A75" s="418" t="s">
        <v>291</v>
      </c>
      <c r="B75" s="402">
        <v>5632</v>
      </c>
      <c r="C75" s="401" t="s">
        <v>37</v>
      </c>
      <c r="D75" s="338" t="s">
        <v>331</v>
      </c>
      <c r="E75" s="408" t="s">
        <v>314</v>
      </c>
      <c r="F75" s="408"/>
      <c r="G75" s="402" t="s">
        <v>315</v>
      </c>
      <c r="H75" s="403">
        <v>0.0074</v>
      </c>
      <c r="I75" s="404">
        <v>79.86</v>
      </c>
      <c r="J75" s="419">
        <f>H75*I75</f>
        <v>0.590964</v>
      </c>
    </row>
    <row r="76" spans="1:10" ht="66">
      <c r="A76" s="418" t="s">
        <v>291</v>
      </c>
      <c r="B76" s="402">
        <v>89883</v>
      </c>
      <c r="C76" s="401" t="s">
        <v>37</v>
      </c>
      <c r="D76" s="338" t="s">
        <v>322</v>
      </c>
      <c r="E76" s="408" t="s">
        <v>314</v>
      </c>
      <c r="F76" s="408"/>
      <c r="G76" s="402" t="s">
        <v>318</v>
      </c>
      <c r="H76" s="403">
        <v>0.0153</v>
      </c>
      <c r="I76" s="404">
        <v>378.63</v>
      </c>
      <c r="J76" s="419">
        <f>H76*I76</f>
        <v>5.793038999999999</v>
      </c>
    </row>
    <row r="77" spans="1:10" ht="66">
      <c r="A77" s="418" t="s">
        <v>291</v>
      </c>
      <c r="B77" s="402">
        <v>89884</v>
      </c>
      <c r="C77" s="401" t="s">
        <v>37</v>
      </c>
      <c r="D77" s="338" t="s">
        <v>323</v>
      </c>
      <c r="E77" s="408" t="s">
        <v>314</v>
      </c>
      <c r="F77" s="408"/>
      <c r="G77" s="402" t="s">
        <v>315</v>
      </c>
      <c r="H77" s="403">
        <v>0.0095</v>
      </c>
      <c r="I77" s="404">
        <v>76.44</v>
      </c>
      <c r="J77" s="419">
        <v>0.72</v>
      </c>
    </row>
    <row r="78" spans="1:10" ht="12.75">
      <c r="A78" s="350"/>
      <c r="B78" s="346"/>
      <c r="C78" s="331"/>
      <c r="D78" s="332"/>
      <c r="E78" s="331"/>
      <c r="F78" s="333"/>
      <c r="G78" s="328"/>
      <c r="H78" s="329"/>
      <c r="I78" s="330" t="s">
        <v>278</v>
      </c>
      <c r="J78" s="349">
        <f>SUM(J74:J77)</f>
        <v>8.874003</v>
      </c>
    </row>
    <row r="79" spans="1:10" ht="12.75">
      <c r="A79" s="350"/>
      <c r="B79" s="346"/>
      <c r="C79" s="331"/>
      <c r="D79" s="332"/>
      <c r="E79" s="331"/>
      <c r="F79" s="333"/>
      <c r="G79" s="331"/>
      <c r="H79" s="334" t="s">
        <v>279</v>
      </c>
      <c r="I79" s="334"/>
      <c r="J79" s="351">
        <f>J78*G3</f>
        <v>2.6213804862</v>
      </c>
    </row>
    <row r="80" spans="1:10" ht="12.75">
      <c r="A80" s="352"/>
      <c r="B80" s="347"/>
      <c r="C80" s="335"/>
      <c r="D80" s="336"/>
      <c r="E80" s="335"/>
      <c r="F80" s="335"/>
      <c r="G80" s="335"/>
      <c r="H80" s="337"/>
      <c r="I80" s="335" t="s">
        <v>309</v>
      </c>
      <c r="J80" s="353">
        <f>SUM(J78:J79)</f>
        <v>11.4953834862</v>
      </c>
    </row>
    <row r="81" spans="1:10" ht="13.5" thickBot="1">
      <c r="A81" s="428">
        <v>4</v>
      </c>
      <c r="B81" s="429"/>
      <c r="C81" s="430"/>
      <c r="D81" s="431" t="s">
        <v>194</v>
      </c>
      <c r="E81" s="430"/>
      <c r="F81" s="432"/>
      <c r="G81" s="432"/>
      <c r="H81" s="433"/>
      <c r="I81" s="430"/>
      <c r="J81" s="434"/>
    </row>
    <row r="82" spans="1:10" ht="14.25" thickTop="1">
      <c r="A82" s="442" t="s">
        <v>66</v>
      </c>
      <c r="B82" s="443"/>
      <c r="C82" s="444"/>
      <c r="D82" s="445"/>
      <c r="E82" s="446"/>
      <c r="F82" s="446"/>
      <c r="G82" s="443"/>
      <c r="H82" s="447"/>
      <c r="I82" s="447"/>
      <c r="J82" s="448"/>
    </row>
    <row r="83" spans="1:10" ht="27" thickBot="1">
      <c r="A83" s="474" t="s">
        <v>266</v>
      </c>
      <c r="B83" s="475">
        <v>94263</v>
      </c>
      <c r="C83" s="476" t="s">
        <v>37</v>
      </c>
      <c r="D83" s="477" t="s">
        <v>198</v>
      </c>
      <c r="E83" s="478" t="s">
        <v>284</v>
      </c>
      <c r="F83" s="478"/>
      <c r="G83" s="475" t="s">
        <v>1</v>
      </c>
      <c r="H83" s="479">
        <v>1</v>
      </c>
      <c r="I83" s="480">
        <f>J83</f>
        <v>38.09452</v>
      </c>
      <c r="J83" s="481">
        <f>SUM(J84:J91)</f>
        <v>38.09452</v>
      </c>
    </row>
    <row r="84" spans="1:10" ht="26.25">
      <c r="A84" s="418" t="s">
        <v>291</v>
      </c>
      <c r="B84" s="402">
        <v>370</v>
      </c>
      <c r="C84" s="401" t="s">
        <v>37</v>
      </c>
      <c r="D84" s="338" t="s">
        <v>332</v>
      </c>
      <c r="E84" s="408" t="s">
        <v>291</v>
      </c>
      <c r="F84" s="408"/>
      <c r="G84" s="402" t="s">
        <v>35</v>
      </c>
      <c r="H84" s="403">
        <v>0.007</v>
      </c>
      <c r="I84" s="404">
        <v>85</v>
      </c>
      <c r="J84" s="419">
        <v>0.59</v>
      </c>
    </row>
    <row r="85" spans="1:10" ht="39">
      <c r="A85" s="418" t="s">
        <v>291</v>
      </c>
      <c r="B85" s="402">
        <v>34492</v>
      </c>
      <c r="C85" s="401" t="s">
        <v>37</v>
      </c>
      <c r="D85" s="338" t="s">
        <v>333</v>
      </c>
      <c r="E85" s="408" t="s">
        <v>291</v>
      </c>
      <c r="F85" s="408"/>
      <c r="G85" s="402" t="s">
        <v>35</v>
      </c>
      <c r="H85" s="403">
        <v>0.03</v>
      </c>
      <c r="I85" s="404">
        <v>672.5</v>
      </c>
      <c r="J85" s="419">
        <v>20.17</v>
      </c>
    </row>
    <row r="86" spans="1:10" ht="26.25">
      <c r="A86" s="418" t="s">
        <v>272</v>
      </c>
      <c r="B86" s="402">
        <v>88243</v>
      </c>
      <c r="C86" s="401" t="s">
        <v>37</v>
      </c>
      <c r="D86" s="338" t="s">
        <v>334</v>
      </c>
      <c r="E86" s="408"/>
      <c r="F86" s="408"/>
      <c r="G86" s="402" t="s">
        <v>287</v>
      </c>
      <c r="H86" s="403">
        <v>0.087</v>
      </c>
      <c r="I86" s="404">
        <v>19.39</v>
      </c>
      <c r="J86" s="419">
        <v>1.68</v>
      </c>
    </row>
    <row r="87" spans="1:10" ht="12.75">
      <c r="A87" s="418" t="s">
        <v>272</v>
      </c>
      <c r="B87" s="402">
        <v>88309</v>
      </c>
      <c r="C87" s="401" t="s">
        <v>37</v>
      </c>
      <c r="D87" s="338" t="s">
        <v>335</v>
      </c>
      <c r="E87" s="408"/>
      <c r="F87" s="408"/>
      <c r="G87" s="402" t="s">
        <v>287</v>
      </c>
      <c r="H87" s="403">
        <v>0.221</v>
      </c>
      <c r="I87" s="404">
        <v>23.77</v>
      </c>
      <c r="J87" s="419">
        <v>5.25</v>
      </c>
    </row>
    <row r="88" spans="1:10" ht="12.75">
      <c r="A88" s="418" t="s">
        <v>272</v>
      </c>
      <c r="B88" s="402">
        <v>88316</v>
      </c>
      <c r="C88" s="401" t="s">
        <v>37</v>
      </c>
      <c r="D88" s="338" t="s">
        <v>289</v>
      </c>
      <c r="E88" s="408"/>
      <c r="F88" s="408"/>
      <c r="G88" s="402" t="s">
        <v>287</v>
      </c>
      <c r="H88" s="403">
        <v>0.442</v>
      </c>
      <c r="I88" s="404">
        <v>19.06</v>
      </c>
      <c r="J88" s="419">
        <f>H88*I88</f>
        <v>8.42452</v>
      </c>
    </row>
    <row r="89" spans="1:10" ht="26.25">
      <c r="A89" s="418" t="s">
        <v>291</v>
      </c>
      <c r="B89" s="402">
        <v>88631</v>
      </c>
      <c r="C89" s="401" t="s">
        <v>37</v>
      </c>
      <c r="D89" s="338" t="s">
        <v>336</v>
      </c>
      <c r="E89" s="413" t="s">
        <v>291</v>
      </c>
      <c r="F89" s="413"/>
      <c r="G89" s="402" t="s">
        <v>35</v>
      </c>
      <c r="H89" s="403">
        <v>0.002</v>
      </c>
      <c r="I89" s="404">
        <v>684.24</v>
      </c>
      <c r="J89" s="419">
        <v>1.36</v>
      </c>
    </row>
    <row r="90" spans="1:10" ht="39">
      <c r="A90" s="418" t="s">
        <v>314</v>
      </c>
      <c r="B90" s="402">
        <v>92960</v>
      </c>
      <c r="C90" s="401" t="s">
        <v>37</v>
      </c>
      <c r="D90" s="338" t="s">
        <v>337</v>
      </c>
      <c r="E90" s="402" t="s">
        <v>314</v>
      </c>
      <c r="F90" s="402"/>
      <c r="G90" s="402" t="s">
        <v>318</v>
      </c>
      <c r="H90" s="403">
        <v>0.014</v>
      </c>
      <c r="I90" s="404">
        <v>20.06</v>
      </c>
      <c r="J90" s="419">
        <v>0.28</v>
      </c>
    </row>
    <row r="91" spans="1:10" ht="39">
      <c r="A91" s="418" t="s">
        <v>314</v>
      </c>
      <c r="B91" s="402">
        <v>92961</v>
      </c>
      <c r="C91" s="401" t="s">
        <v>37</v>
      </c>
      <c r="D91" s="338" t="s">
        <v>338</v>
      </c>
      <c r="E91" s="402" t="s">
        <v>314</v>
      </c>
      <c r="F91" s="402"/>
      <c r="G91" s="402" t="s">
        <v>315</v>
      </c>
      <c r="H91" s="403">
        <v>0.072</v>
      </c>
      <c r="I91" s="404">
        <v>4.86</v>
      </c>
      <c r="J91" s="419">
        <v>0.34</v>
      </c>
    </row>
    <row r="92" spans="1:10" ht="12.75">
      <c r="A92" s="350"/>
      <c r="B92" s="346"/>
      <c r="C92" s="331"/>
      <c r="D92" s="332"/>
      <c r="E92" s="331"/>
      <c r="F92" s="333"/>
      <c r="G92" s="328"/>
      <c r="H92" s="329"/>
      <c r="I92" s="330" t="s">
        <v>278</v>
      </c>
      <c r="J92" s="349">
        <f>SUM(J84:J91)</f>
        <v>38.09452</v>
      </c>
    </row>
    <row r="93" spans="1:10" ht="12.75">
      <c r="A93" s="350"/>
      <c r="B93" s="346"/>
      <c r="C93" s="331"/>
      <c r="D93" s="332"/>
      <c r="E93" s="331"/>
      <c r="F93" s="333"/>
      <c r="G93" s="331"/>
      <c r="H93" s="334" t="s">
        <v>279</v>
      </c>
      <c r="I93" s="334"/>
      <c r="J93" s="351">
        <f>J92*G3</f>
        <v>11.253121208000001</v>
      </c>
    </row>
    <row r="94" spans="1:10" ht="12.75">
      <c r="A94" s="352"/>
      <c r="B94" s="347"/>
      <c r="C94" s="335"/>
      <c r="D94" s="336"/>
      <c r="E94" s="335"/>
      <c r="F94" s="335"/>
      <c r="G94" s="335"/>
      <c r="H94" s="337"/>
      <c r="I94" s="335" t="s">
        <v>309</v>
      </c>
      <c r="J94" s="353">
        <f>SUM(J92:J93)</f>
        <v>49.347641208000006</v>
      </c>
    </row>
    <row r="95" spans="1:10" ht="13.5">
      <c r="A95" s="456" t="s">
        <v>152</v>
      </c>
      <c r="B95" s="457"/>
      <c r="C95" s="458"/>
      <c r="D95" s="459"/>
      <c r="E95" s="460"/>
      <c r="F95" s="460"/>
      <c r="G95" s="457"/>
      <c r="H95" s="461"/>
      <c r="I95" s="461"/>
      <c r="J95" s="462"/>
    </row>
    <row r="96" spans="1:10" ht="26.25">
      <c r="A96" s="415" t="s">
        <v>266</v>
      </c>
      <c r="B96" s="390">
        <v>94263</v>
      </c>
      <c r="C96" s="389" t="s">
        <v>37</v>
      </c>
      <c r="D96" s="391" t="s">
        <v>198</v>
      </c>
      <c r="E96" s="392" t="s">
        <v>284</v>
      </c>
      <c r="F96" s="392"/>
      <c r="G96" s="390" t="s">
        <v>1</v>
      </c>
      <c r="H96" s="393">
        <v>1</v>
      </c>
      <c r="I96" s="394">
        <f>J96</f>
        <v>41.4</v>
      </c>
      <c r="J96" s="416">
        <f>SUM(J97:J104)</f>
        <v>41.4</v>
      </c>
    </row>
    <row r="97" spans="1:10" ht="26.25">
      <c r="A97" s="418" t="s">
        <v>291</v>
      </c>
      <c r="B97" s="402">
        <v>370</v>
      </c>
      <c r="C97" s="401" t="s">
        <v>37</v>
      </c>
      <c r="D97" s="338" t="s">
        <v>332</v>
      </c>
      <c r="E97" s="408" t="s">
        <v>291</v>
      </c>
      <c r="F97" s="408"/>
      <c r="G97" s="402" t="s">
        <v>35</v>
      </c>
      <c r="H97" s="403">
        <v>0.007</v>
      </c>
      <c r="I97" s="404">
        <v>85</v>
      </c>
      <c r="J97" s="419">
        <v>0.59</v>
      </c>
    </row>
    <row r="98" spans="1:10" ht="39">
      <c r="A98" s="418" t="s">
        <v>291</v>
      </c>
      <c r="B98" s="402">
        <v>34492</v>
      </c>
      <c r="C98" s="401" t="s">
        <v>37</v>
      </c>
      <c r="D98" s="338" t="s">
        <v>333</v>
      </c>
      <c r="E98" s="408" t="s">
        <v>291</v>
      </c>
      <c r="F98" s="408"/>
      <c r="G98" s="402" t="s">
        <v>35</v>
      </c>
      <c r="H98" s="403">
        <v>0.03</v>
      </c>
      <c r="I98" s="404">
        <v>672.5</v>
      </c>
      <c r="J98" s="419">
        <v>20.17</v>
      </c>
    </row>
    <row r="99" spans="1:10" ht="26.25">
      <c r="A99" s="418" t="s">
        <v>272</v>
      </c>
      <c r="B99" s="402">
        <v>88243</v>
      </c>
      <c r="C99" s="401" t="s">
        <v>37</v>
      </c>
      <c r="D99" s="338" t="s">
        <v>334</v>
      </c>
      <c r="E99" s="408"/>
      <c r="F99" s="408"/>
      <c r="G99" s="402" t="s">
        <v>287</v>
      </c>
      <c r="H99" s="403">
        <v>0.124</v>
      </c>
      <c r="I99" s="404">
        <v>19.39</v>
      </c>
      <c r="J99" s="419">
        <v>2.4</v>
      </c>
    </row>
    <row r="100" spans="1:10" ht="12.75">
      <c r="A100" s="418" t="s">
        <v>272</v>
      </c>
      <c r="B100" s="402">
        <v>88309</v>
      </c>
      <c r="C100" s="401" t="s">
        <v>37</v>
      </c>
      <c r="D100" s="338" t="s">
        <v>335</v>
      </c>
      <c r="E100" s="408"/>
      <c r="F100" s="408"/>
      <c r="G100" s="402" t="s">
        <v>287</v>
      </c>
      <c r="H100" s="403">
        <v>0.258</v>
      </c>
      <c r="I100" s="404">
        <v>23.77</v>
      </c>
      <c r="J100" s="419">
        <v>6.13</v>
      </c>
    </row>
    <row r="101" spans="1:10" ht="12.75">
      <c r="A101" s="418" t="s">
        <v>272</v>
      </c>
      <c r="B101" s="402">
        <v>88316</v>
      </c>
      <c r="C101" s="401" t="s">
        <v>37</v>
      </c>
      <c r="D101" s="338" t="s">
        <v>289</v>
      </c>
      <c r="E101" s="408"/>
      <c r="F101" s="408"/>
      <c r="G101" s="402" t="s">
        <v>287</v>
      </c>
      <c r="H101" s="403">
        <v>0.516</v>
      </c>
      <c r="I101" s="404">
        <v>19.06</v>
      </c>
      <c r="J101" s="419">
        <v>9.83</v>
      </c>
    </row>
    <row r="102" spans="1:10" ht="27" thickBot="1">
      <c r="A102" s="482" t="s">
        <v>291</v>
      </c>
      <c r="B102" s="483">
        <v>88631</v>
      </c>
      <c r="C102" s="484" t="s">
        <v>37</v>
      </c>
      <c r="D102" s="485" t="s">
        <v>336</v>
      </c>
      <c r="E102" s="486" t="s">
        <v>291</v>
      </c>
      <c r="F102" s="486"/>
      <c r="G102" s="483" t="s">
        <v>35</v>
      </c>
      <c r="H102" s="487">
        <v>0.002</v>
      </c>
      <c r="I102" s="488">
        <v>684.24</v>
      </c>
      <c r="J102" s="489">
        <v>1.36</v>
      </c>
    </row>
    <row r="103" spans="1:10" ht="39">
      <c r="A103" s="418" t="s">
        <v>314</v>
      </c>
      <c r="B103" s="402">
        <v>92960</v>
      </c>
      <c r="C103" s="401" t="s">
        <v>37</v>
      </c>
      <c r="D103" s="338" t="s">
        <v>337</v>
      </c>
      <c r="E103" s="402" t="s">
        <v>314</v>
      </c>
      <c r="F103" s="402"/>
      <c r="G103" s="402" t="s">
        <v>318</v>
      </c>
      <c r="H103" s="403">
        <v>0.021</v>
      </c>
      <c r="I103" s="404">
        <v>20.06</v>
      </c>
      <c r="J103" s="419">
        <v>0.42</v>
      </c>
    </row>
    <row r="104" spans="1:10" ht="39">
      <c r="A104" s="418" t="s">
        <v>314</v>
      </c>
      <c r="B104" s="402">
        <v>92961</v>
      </c>
      <c r="C104" s="401" t="s">
        <v>37</v>
      </c>
      <c r="D104" s="338" t="s">
        <v>338</v>
      </c>
      <c r="E104" s="402" t="s">
        <v>314</v>
      </c>
      <c r="F104" s="402"/>
      <c r="G104" s="402" t="s">
        <v>315</v>
      </c>
      <c r="H104" s="403">
        <v>0.103</v>
      </c>
      <c r="I104" s="404">
        <v>4.86</v>
      </c>
      <c r="J104" s="419">
        <v>0.5</v>
      </c>
    </row>
    <row r="105" spans="1:10" ht="12.75">
      <c r="A105" s="354"/>
      <c r="B105" s="355"/>
      <c r="C105" s="331"/>
      <c r="D105" s="332"/>
      <c r="E105" s="331"/>
      <c r="F105" s="333"/>
      <c r="G105" s="328"/>
      <c r="H105" s="329"/>
      <c r="I105" s="330" t="s">
        <v>278</v>
      </c>
      <c r="J105" s="349">
        <f>SUM(J97:J104)</f>
        <v>41.4</v>
      </c>
    </row>
    <row r="106" spans="1:10" ht="12.75">
      <c r="A106" s="354"/>
      <c r="B106" s="355"/>
      <c r="C106" s="331"/>
      <c r="D106" s="332"/>
      <c r="E106" s="331"/>
      <c r="F106" s="333"/>
      <c r="G106" s="331"/>
      <c r="H106" s="334" t="s">
        <v>279</v>
      </c>
      <c r="I106" s="334"/>
      <c r="J106" s="351">
        <f>J105*G3</f>
        <v>12.22956</v>
      </c>
    </row>
    <row r="107" spans="1:10" ht="12.75">
      <c r="A107" s="354"/>
      <c r="B107" s="355"/>
      <c r="C107" s="335"/>
      <c r="D107" s="336"/>
      <c r="E107" s="335"/>
      <c r="F107" s="335"/>
      <c r="G107" s="335"/>
      <c r="H107" s="337"/>
      <c r="I107" s="335" t="s">
        <v>309</v>
      </c>
      <c r="J107" s="353">
        <f>SUM(J105:J106)</f>
        <v>53.62956</v>
      </c>
    </row>
    <row r="108" spans="1:10" ht="13.5">
      <c r="A108" s="456" t="s">
        <v>232</v>
      </c>
      <c r="B108" s="457"/>
      <c r="C108" s="458"/>
      <c r="D108" s="459"/>
      <c r="E108" s="460"/>
      <c r="F108" s="460"/>
      <c r="G108" s="457"/>
      <c r="H108" s="461"/>
      <c r="I108" s="461"/>
      <c r="J108" s="462"/>
    </row>
    <row r="109" spans="1:10" ht="26.25">
      <c r="A109" s="415" t="s">
        <v>266</v>
      </c>
      <c r="B109" s="390">
        <v>92391</v>
      </c>
      <c r="C109" s="389" t="s">
        <v>37</v>
      </c>
      <c r="D109" s="391" t="s">
        <v>198</v>
      </c>
      <c r="E109" s="392" t="s">
        <v>284</v>
      </c>
      <c r="F109" s="392"/>
      <c r="G109" s="390" t="s">
        <v>3</v>
      </c>
      <c r="H109" s="393">
        <v>1</v>
      </c>
      <c r="I109" s="394">
        <f>J109</f>
        <v>72.67</v>
      </c>
      <c r="J109" s="416">
        <f>SUM(J110:J118)</f>
        <v>72.67</v>
      </c>
    </row>
    <row r="110" spans="1:10" ht="26.25">
      <c r="A110" s="418" t="s">
        <v>291</v>
      </c>
      <c r="B110" s="402">
        <v>370</v>
      </c>
      <c r="C110" s="401" t="s">
        <v>37</v>
      </c>
      <c r="D110" s="338" t="s">
        <v>332</v>
      </c>
      <c r="E110" s="408" t="s">
        <v>291</v>
      </c>
      <c r="F110" s="408"/>
      <c r="G110" s="402" t="s">
        <v>35</v>
      </c>
      <c r="H110" s="403">
        <v>0.0568</v>
      </c>
      <c r="I110" s="404">
        <v>85</v>
      </c>
      <c r="J110" s="419">
        <v>4.82</v>
      </c>
    </row>
    <row r="111" spans="1:10" ht="26.25">
      <c r="A111" s="418" t="s">
        <v>291</v>
      </c>
      <c r="B111" s="402">
        <v>4741</v>
      </c>
      <c r="C111" s="401" t="s">
        <v>37</v>
      </c>
      <c r="D111" s="338" t="s">
        <v>339</v>
      </c>
      <c r="E111" s="408" t="s">
        <v>291</v>
      </c>
      <c r="F111" s="408"/>
      <c r="G111" s="402" t="s">
        <v>35</v>
      </c>
      <c r="H111" s="403">
        <v>0.0011</v>
      </c>
      <c r="I111" s="404">
        <v>169.14</v>
      </c>
      <c r="J111" s="419">
        <v>0.18</v>
      </c>
    </row>
    <row r="112" spans="1:10" ht="52.5">
      <c r="A112" s="418" t="s">
        <v>272</v>
      </c>
      <c r="B112" s="402">
        <v>40517</v>
      </c>
      <c r="C112" s="401" t="s">
        <v>37</v>
      </c>
      <c r="D112" s="338" t="s">
        <v>340</v>
      </c>
      <c r="E112" s="408" t="s">
        <v>291</v>
      </c>
      <c r="F112" s="408"/>
      <c r="G112" s="402" t="s">
        <v>3</v>
      </c>
      <c r="H112" s="403">
        <v>1.0045</v>
      </c>
      <c r="I112" s="404">
        <v>62.33</v>
      </c>
      <c r="J112" s="419">
        <v>63.61</v>
      </c>
    </row>
    <row r="113" spans="1:10" ht="12.75">
      <c r="A113" s="418" t="s">
        <v>272</v>
      </c>
      <c r="B113" s="402">
        <v>88260</v>
      </c>
      <c r="C113" s="401" t="s">
        <v>37</v>
      </c>
      <c r="D113" s="338" t="s">
        <v>341</v>
      </c>
      <c r="E113" s="408"/>
      <c r="F113" s="408"/>
      <c r="G113" s="402" t="s">
        <v>287</v>
      </c>
      <c r="H113" s="403">
        <v>0.0963</v>
      </c>
      <c r="I113" s="404">
        <v>22.09</v>
      </c>
      <c r="J113" s="419">
        <v>2.12</v>
      </c>
    </row>
    <row r="114" spans="1:10" ht="12.75">
      <c r="A114" s="418" t="s">
        <v>272</v>
      </c>
      <c r="B114" s="402">
        <v>88316</v>
      </c>
      <c r="C114" s="401" t="s">
        <v>37</v>
      </c>
      <c r="D114" s="338" t="s">
        <v>289</v>
      </c>
      <c r="E114" s="408"/>
      <c r="F114" s="408"/>
      <c r="G114" s="402" t="s">
        <v>287</v>
      </c>
      <c r="H114" s="403">
        <v>0.0963</v>
      </c>
      <c r="I114" s="404">
        <v>19.06</v>
      </c>
      <c r="J114" s="419">
        <v>1.83</v>
      </c>
    </row>
    <row r="115" spans="1:10" ht="52.5">
      <c r="A115" s="418" t="s">
        <v>291</v>
      </c>
      <c r="B115" s="402">
        <v>91277</v>
      </c>
      <c r="C115" s="401" t="s">
        <v>37</v>
      </c>
      <c r="D115" s="338" t="s">
        <v>342</v>
      </c>
      <c r="E115" s="402" t="s">
        <v>314</v>
      </c>
      <c r="F115" s="413"/>
      <c r="G115" s="402" t="s">
        <v>318</v>
      </c>
      <c r="H115" s="403">
        <v>0.0041</v>
      </c>
      <c r="I115" s="404">
        <v>8.1</v>
      </c>
      <c r="J115" s="419">
        <v>0.03</v>
      </c>
    </row>
    <row r="116" spans="1:10" ht="39">
      <c r="A116" s="418" t="s">
        <v>314</v>
      </c>
      <c r="B116" s="402">
        <v>91278</v>
      </c>
      <c r="C116" s="401" t="s">
        <v>37</v>
      </c>
      <c r="D116" s="338" t="s">
        <v>343</v>
      </c>
      <c r="E116" s="402" t="s">
        <v>314</v>
      </c>
      <c r="F116" s="413"/>
      <c r="G116" s="402" t="s">
        <v>315</v>
      </c>
      <c r="H116" s="403">
        <v>0.0041</v>
      </c>
      <c r="I116" s="404">
        <v>0.58</v>
      </c>
      <c r="J116" s="419">
        <v>0.02</v>
      </c>
    </row>
    <row r="117" spans="1:10" ht="66" thickBot="1">
      <c r="A117" s="482" t="s">
        <v>314</v>
      </c>
      <c r="B117" s="483">
        <v>91283</v>
      </c>
      <c r="C117" s="484" t="s">
        <v>37</v>
      </c>
      <c r="D117" s="485" t="s">
        <v>344</v>
      </c>
      <c r="E117" s="483" t="s">
        <v>314</v>
      </c>
      <c r="F117" s="486"/>
      <c r="G117" s="483" t="s">
        <v>318</v>
      </c>
      <c r="H117" s="487">
        <v>0.0038</v>
      </c>
      <c r="I117" s="488">
        <v>8.85</v>
      </c>
      <c r="J117" s="489">
        <v>0.03</v>
      </c>
    </row>
    <row r="118" spans="1:10" ht="66">
      <c r="A118" s="418" t="s">
        <v>314</v>
      </c>
      <c r="B118" s="402">
        <v>91285</v>
      </c>
      <c r="C118" s="401" t="s">
        <v>37</v>
      </c>
      <c r="D118" s="338" t="s">
        <v>345</v>
      </c>
      <c r="E118" s="402" t="s">
        <v>314</v>
      </c>
      <c r="F118" s="413"/>
      <c r="G118" s="402" t="s">
        <v>315</v>
      </c>
      <c r="H118" s="403">
        <v>0.0444</v>
      </c>
      <c r="I118" s="404">
        <v>0.9</v>
      </c>
      <c r="J118" s="419">
        <v>0.03</v>
      </c>
    </row>
    <row r="119" spans="1:10" ht="12.75">
      <c r="A119" s="354"/>
      <c r="B119" s="355"/>
      <c r="C119" s="331"/>
      <c r="D119" s="332"/>
      <c r="E119" s="331"/>
      <c r="F119" s="333"/>
      <c r="G119" s="328"/>
      <c r="H119" s="329"/>
      <c r="I119" s="330" t="s">
        <v>278</v>
      </c>
      <c r="J119" s="349">
        <f>SUM(J110:J118)</f>
        <v>72.67</v>
      </c>
    </row>
    <row r="120" spans="1:10" ht="12.75">
      <c r="A120" s="354"/>
      <c r="B120" s="355"/>
      <c r="C120" s="331"/>
      <c r="D120" s="332"/>
      <c r="E120" s="331"/>
      <c r="F120" s="333"/>
      <c r="G120" s="331"/>
      <c r="H120" s="334" t="s">
        <v>279</v>
      </c>
      <c r="I120" s="334"/>
      <c r="J120" s="351">
        <f>J119*G3</f>
        <v>21.466718</v>
      </c>
    </row>
    <row r="121" spans="1:10" ht="12.75">
      <c r="A121" s="354"/>
      <c r="B121" s="355"/>
      <c r="C121" s="335"/>
      <c r="D121" s="336"/>
      <c r="E121" s="335"/>
      <c r="F121" s="335"/>
      <c r="G121" s="335"/>
      <c r="H121" s="337"/>
      <c r="I121" s="335" t="s">
        <v>309</v>
      </c>
      <c r="J121" s="353">
        <f>SUM(J119:J120)</f>
        <v>94.136718</v>
      </c>
    </row>
    <row r="122" spans="1:10" ht="13.5">
      <c r="A122" s="456" t="s">
        <v>233</v>
      </c>
      <c r="B122" s="457"/>
      <c r="C122" s="458"/>
      <c r="D122" s="459"/>
      <c r="E122" s="460"/>
      <c r="F122" s="460"/>
      <c r="G122" s="457"/>
      <c r="H122" s="461"/>
      <c r="I122" s="461"/>
      <c r="J122" s="462"/>
    </row>
    <row r="123" spans="1:10" ht="26.25">
      <c r="A123" s="415" t="s">
        <v>266</v>
      </c>
      <c r="B123" s="390">
        <v>92391</v>
      </c>
      <c r="C123" s="389" t="s">
        <v>37</v>
      </c>
      <c r="D123" s="391" t="s">
        <v>198</v>
      </c>
      <c r="E123" s="392" t="s">
        <v>284</v>
      </c>
      <c r="F123" s="392"/>
      <c r="G123" s="390" t="s">
        <v>3</v>
      </c>
      <c r="H123" s="393">
        <v>1</v>
      </c>
      <c r="I123" s="394">
        <f>J123</f>
        <v>92.68</v>
      </c>
      <c r="J123" s="416">
        <f>SUM(J124:J132)</f>
        <v>92.68</v>
      </c>
    </row>
    <row r="124" spans="1:10" ht="26.25">
      <c r="A124" s="418" t="s">
        <v>291</v>
      </c>
      <c r="B124" s="402">
        <v>370</v>
      </c>
      <c r="C124" s="401" t="s">
        <v>37</v>
      </c>
      <c r="D124" s="338" t="s">
        <v>332</v>
      </c>
      <c r="E124" s="408" t="s">
        <v>291</v>
      </c>
      <c r="F124" s="408"/>
      <c r="G124" s="402" t="s">
        <v>35</v>
      </c>
      <c r="H124" s="403">
        <v>0.0568</v>
      </c>
      <c r="I124" s="404">
        <v>85</v>
      </c>
      <c r="J124" s="419">
        <v>4.82</v>
      </c>
    </row>
    <row r="125" spans="1:10" ht="26.25">
      <c r="A125" s="418" t="s">
        <v>291</v>
      </c>
      <c r="B125" s="402">
        <v>4741</v>
      </c>
      <c r="C125" s="401" t="s">
        <v>37</v>
      </c>
      <c r="D125" s="338" t="s">
        <v>339</v>
      </c>
      <c r="E125" s="408" t="s">
        <v>291</v>
      </c>
      <c r="F125" s="408"/>
      <c r="G125" s="402" t="s">
        <v>35</v>
      </c>
      <c r="H125" s="403">
        <v>0.0098</v>
      </c>
      <c r="I125" s="404">
        <v>169.14</v>
      </c>
      <c r="J125" s="419">
        <v>1.65</v>
      </c>
    </row>
    <row r="126" spans="1:10" ht="66">
      <c r="A126" s="418" t="s">
        <v>272</v>
      </c>
      <c r="B126" s="402">
        <v>36156</v>
      </c>
      <c r="C126" s="401" t="s">
        <v>37</v>
      </c>
      <c r="D126" s="338" t="s">
        <v>346</v>
      </c>
      <c r="E126" s="408" t="s">
        <v>291</v>
      </c>
      <c r="F126" s="408"/>
      <c r="G126" s="402" t="s">
        <v>3</v>
      </c>
      <c r="H126" s="403">
        <v>1.03</v>
      </c>
      <c r="I126" s="404">
        <v>68.18</v>
      </c>
      <c r="J126" s="419">
        <v>70.22</v>
      </c>
    </row>
    <row r="127" spans="1:10" ht="12.75">
      <c r="A127" s="418" t="s">
        <v>272</v>
      </c>
      <c r="B127" s="402">
        <v>88260</v>
      </c>
      <c r="C127" s="401" t="s">
        <v>37</v>
      </c>
      <c r="D127" s="338" t="s">
        <v>341</v>
      </c>
      <c r="E127" s="408"/>
      <c r="F127" s="408"/>
      <c r="G127" s="402" t="s">
        <v>287</v>
      </c>
      <c r="H127" s="403">
        <v>0.3725</v>
      </c>
      <c r="I127" s="404">
        <v>22.09</v>
      </c>
      <c r="J127" s="419">
        <v>8.22</v>
      </c>
    </row>
    <row r="128" spans="1:10" ht="12.75">
      <c r="A128" s="418" t="s">
        <v>272</v>
      </c>
      <c r="B128" s="402">
        <v>88316</v>
      </c>
      <c r="C128" s="401" t="s">
        <v>37</v>
      </c>
      <c r="D128" s="338" t="s">
        <v>289</v>
      </c>
      <c r="E128" s="408"/>
      <c r="F128" s="408"/>
      <c r="G128" s="402" t="s">
        <v>287</v>
      </c>
      <c r="H128" s="403">
        <v>0.3725</v>
      </c>
      <c r="I128" s="404">
        <v>19.06</v>
      </c>
      <c r="J128" s="419">
        <v>7.09</v>
      </c>
    </row>
    <row r="129" spans="1:10" ht="52.5">
      <c r="A129" s="418" t="s">
        <v>291</v>
      </c>
      <c r="B129" s="402">
        <v>91277</v>
      </c>
      <c r="C129" s="401" t="s">
        <v>37</v>
      </c>
      <c r="D129" s="338" t="s">
        <v>342</v>
      </c>
      <c r="E129" s="402" t="s">
        <v>314</v>
      </c>
      <c r="F129" s="413"/>
      <c r="G129" s="402" t="s">
        <v>318</v>
      </c>
      <c r="H129" s="403">
        <v>0.0041</v>
      </c>
      <c r="I129" s="404">
        <v>8.1</v>
      </c>
      <c r="J129" s="419">
        <v>0.03</v>
      </c>
    </row>
    <row r="130" spans="1:10" ht="39">
      <c r="A130" s="418" t="s">
        <v>314</v>
      </c>
      <c r="B130" s="402">
        <v>91278</v>
      </c>
      <c r="C130" s="401" t="s">
        <v>37</v>
      </c>
      <c r="D130" s="338" t="s">
        <v>343</v>
      </c>
      <c r="E130" s="402" t="s">
        <v>314</v>
      </c>
      <c r="F130" s="413"/>
      <c r="G130" s="402" t="s">
        <v>315</v>
      </c>
      <c r="H130" s="403">
        <v>0.1821</v>
      </c>
      <c r="I130" s="404">
        <v>0.58</v>
      </c>
      <c r="J130" s="419">
        <v>0.1</v>
      </c>
    </row>
    <row r="131" spans="1:10" ht="66" thickBot="1">
      <c r="A131" s="482" t="s">
        <v>314</v>
      </c>
      <c r="B131" s="483">
        <v>91283</v>
      </c>
      <c r="C131" s="484" t="s">
        <v>37</v>
      </c>
      <c r="D131" s="485" t="s">
        <v>344</v>
      </c>
      <c r="E131" s="483" t="s">
        <v>314</v>
      </c>
      <c r="F131" s="486"/>
      <c r="G131" s="483" t="s">
        <v>318</v>
      </c>
      <c r="H131" s="487">
        <v>0.0491</v>
      </c>
      <c r="I131" s="488">
        <v>8.85</v>
      </c>
      <c r="J131" s="489">
        <v>0.43</v>
      </c>
    </row>
    <row r="132" spans="1:10" ht="66">
      <c r="A132" s="418" t="s">
        <v>314</v>
      </c>
      <c r="B132" s="402">
        <v>91285</v>
      </c>
      <c r="C132" s="401" t="s">
        <v>37</v>
      </c>
      <c r="D132" s="338" t="s">
        <v>345</v>
      </c>
      <c r="E132" s="402" t="s">
        <v>314</v>
      </c>
      <c r="F132" s="413"/>
      <c r="G132" s="402" t="s">
        <v>315</v>
      </c>
      <c r="H132" s="403">
        <v>0.1371</v>
      </c>
      <c r="I132" s="404">
        <v>0.9</v>
      </c>
      <c r="J132" s="419">
        <v>0.12</v>
      </c>
    </row>
    <row r="133" spans="1:10" ht="12.75">
      <c r="A133" s="356"/>
      <c r="B133" s="346"/>
      <c r="C133" s="331"/>
      <c r="D133" s="332"/>
      <c r="E133" s="331"/>
      <c r="F133" s="333"/>
      <c r="G133" s="328"/>
      <c r="H133" s="329"/>
      <c r="I133" s="330" t="s">
        <v>278</v>
      </c>
      <c r="J133" s="349">
        <f>SUM(J124:J132)</f>
        <v>92.68</v>
      </c>
    </row>
    <row r="134" spans="1:10" ht="12.75">
      <c r="A134" s="356"/>
      <c r="B134" s="346"/>
      <c r="C134" s="331"/>
      <c r="D134" s="332"/>
      <c r="E134" s="331"/>
      <c r="F134" s="333"/>
      <c r="G134" s="331"/>
      <c r="H134" s="334" t="s">
        <v>279</v>
      </c>
      <c r="I134" s="334"/>
      <c r="J134" s="351">
        <f>J133*G3</f>
        <v>27.377672</v>
      </c>
    </row>
    <row r="135" spans="1:10" ht="12.75">
      <c r="A135" s="356"/>
      <c r="B135" s="347"/>
      <c r="C135" s="335"/>
      <c r="D135" s="336"/>
      <c r="E135" s="335"/>
      <c r="F135" s="335"/>
      <c r="G135" s="335"/>
      <c r="H135" s="337"/>
      <c r="I135" s="335" t="s">
        <v>309</v>
      </c>
      <c r="J135" s="353">
        <f>SUM(J133:J134)</f>
        <v>120.05767200000001</v>
      </c>
    </row>
    <row r="136" spans="1:10" ht="13.5" thickBot="1">
      <c r="A136" s="428">
        <v>5</v>
      </c>
      <c r="B136" s="429"/>
      <c r="C136" s="430"/>
      <c r="D136" s="431" t="s">
        <v>201</v>
      </c>
      <c r="E136" s="430"/>
      <c r="F136" s="432"/>
      <c r="G136" s="432"/>
      <c r="H136" s="433"/>
      <c r="I136" s="430"/>
      <c r="J136" s="434"/>
    </row>
    <row r="137" spans="1:10" ht="14.25" thickTop="1">
      <c r="A137" s="442" t="s">
        <v>167</v>
      </c>
      <c r="B137" s="443"/>
      <c r="C137" s="444"/>
      <c r="D137" s="445"/>
      <c r="E137" s="446"/>
      <c r="F137" s="446"/>
      <c r="G137" s="443"/>
      <c r="H137" s="447"/>
      <c r="I137" s="447"/>
      <c r="J137" s="448"/>
    </row>
    <row r="138" spans="1:10" ht="26.25">
      <c r="A138" s="415" t="s">
        <v>266</v>
      </c>
      <c r="B138" s="390">
        <v>102500</v>
      </c>
      <c r="C138" s="389" t="s">
        <v>37</v>
      </c>
      <c r="D138" s="391" t="s">
        <v>347</v>
      </c>
      <c r="E138" s="392" t="s">
        <v>284</v>
      </c>
      <c r="F138" s="392"/>
      <c r="G138" s="390" t="s">
        <v>1</v>
      </c>
      <c r="H138" s="393">
        <v>1</v>
      </c>
      <c r="I138" s="394">
        <f>J138</f>
        <v>3.87</v>
      </c>
      <c r="J138" s="416">
        <f>SUM(J139:J142)</f>
        <v>3.87</v>
      </c>
    </row>
    <row r="139" spans="1:10" ht="12.75">
      <c r="A139" s="418" t="s">
        <v>291</v>
      </c>
      <c r="B139" s="402">
        <v>7348</v>
      </c>
      <c r="C139" s="401" t="s">
        <v>37</v>
      </c>
      <c r="D139" s="338" t="s">
        <v>348</v>
      </c>
      <c r="E139" s="408" t="s">
        <v>291</v>
      </c>
      <c r="F139" s="408"/>
      <c r="G139" s="402" t="s">
        <v>349</v>
      </c>
      <c r="H139" s="403">
        <v>0.043</v>
      </c>
      <c r="I139" s="404">
        <v>19.94</v>
      </c>
      <c r="J139" s="419">
        <v>0.85</v>
      </c>
    </row>
    <row r="140" spans="1:10" ht="12.75">
      <c r="A140" s="418" t="s">
        <v>291</v>
      </c>
      <c r="B140" s="402">
        <v>12815</v>
      </c>
      <c r="C140" s="401" t="s">
        <v>37</v>
      </c>
      <c r="D140" s="338" t="s">
        <v>350</v>
      </c>
      <c r="E140" s="408" t="s">
        <v>291</v>
      </c>
      <c r="F140" s="408"/>
      <c r="G140" s="402" t="s">
        <v>265</v>
      </c>
      <c r="H140" s="403">
        <v>0.04</v>
      </c>
      <c r="I140" s="404">
        <v>7.33</v>
      </c>
      <c r="J140" s="419">
        <v>0.29</v>
      </c>
    </row>
    <row r="141" spans="1:10" ht="12.75">
      <c r="A141" s="418" t="s">
        <v>272</v>
      </c>
      <c r="B141" s="402">
        <v>88310</v>
      </c>
      <c r="C141" s="401" t="s">
        <v>37</v>
      </c>
      <c r="D141" s="338" t="s">
        <v>290</v>
      </c>
      <c r="E141" s="408"/>
      <c r="F141" s="408"/>
      <c r="G141" s="402" t="s">
        <v>287</v>
      </c>
      <c r="H141" s="403">
        <v>0.083</v>
      </c>
      <c r="I141" s="404">
        <v>25.02</v>
      </c>
      <c r="J141" s="419">
        <v>2.07</v>
      </c>
    </row>
    <row r="142" spans="1:10" ht="12.75">
      <c r="A142" s="418" t="s">
        <v>272</v>
      </c>
      <c r="B142" s="402">
        <v>88316</v>
      </c>
      <c r="C142" s="401" t="s">
        <v>37</v>
      </c>
      <c r="D142" s="338" t="s">
        <v>289</v>
      </c>
      <c r="E142" s="408"/>
      <c r="F142" s="408"/>
      <c r="G142" s="402" t="s">
        <v>287</v>
      </c>
      <c r="H142" s="403">
        <v>0.035</v>
      </c>
      <c r="I142" s="404">
        <v>19.06</v>
      </c>
      <c r="J142" s="419">
        <v>0.66</v>
      </c>
    </row>
    <row r="143" spans="1:10" ht="12.75">
      <c r="A143" s="357"/>
      <c r="B143" s="339"/>
      <c r="C143" s="339"/>
      <c r="D143" s="332"/>
      <c r="E143" s="331"/>
      <c r="F143" s="333"/>
      <c r="G143" s="328"/>
      <c r="H143" s="329"/>
      <c r="I143" s="330" t="s">
        <v>278</v>
      </c>
      <c r="J143" s="349">
        <f>SUM(J139:J142)</f>
        <v>3.87</v>
      </c>
    </row>
    <row r="144" spans="1:10" ht="12.75">
      <c r="A144" s="357"/>
      <c r="B144" s="339"/>
      <c r="C144" s="339"/>
      <c r="D144" s="332"/>
      <c r="E144" s="331"/>
      <c r="F144" s="333"/>
      <c r="G144" s="331"/>
      <c r="H144" s="334" t="s">
        <v>279</v>
      </c>
      <c r="I144" s="334"/>
      <c r="J144" s="351">
        <f>J143*G3</f>
        <v>1.143198</v>
      </c>
    </row>
    <row r="145" spans="1:10" ht="12.75">
      <c r="A145" s="357"/>
      <c r="B145" s="339"/>
      <c r="C145" s="339"/>
      <c r="D145" s="336"/>
      <c r="E145" s="335"/>
      <c r="F145" s="335"/>
      <c r="G145" s="335"/>
      <c r="H145" s="337"/>
      <c r="I145" s="335" t="s">
        <v>309</v>
      </c>
      <c r="J145" s="353">
        <f>SUM(J143:J144)</f>
        <v>5.013198</v>
      </c>
    </row>
    <row r="146" spans="1:10" ht="13.5">
      <c r="A146" s="456" t="s">
        <v>40</v>
      </c>
      <c r="B146" s="457"/>
      <c r="C146" s="458"/>
      <c r="D146" s="459"/>
      <c r="E146" s="460"/>
      <c r="F146" s="460"/>
      <c r="G146" s="457"/>
      <c r="H146" s="461"/>
      <c r="I146" s="461"/>
      <c r="J146" s="462"/>
    </row>
    <row r="147" spans="1:10" ht="39">
      <c r="A147" s="415" t="s">
        <v>266</v>
      </c>
      <c r="B147" s="390">
        <v>102501</v>
      </c>
      <c r="C147" s="389" t="s">
        <v>37</v>
      </c>
      <c r="D147" s="391" t="s">
        <v>351</v>
      </c>
      <c r="E147" s="392" t="s">
        <v>284</v>
      </c>
      <c r="F147" s="392"/>
      <c r="G147" s="390" t="s">
        <v>1</v>
      </c>
      <c r="H147" s="393">
        <v>1</v>
      </c>
      <c r="I147" s="394">
        <f>J147</f>
        <v>22.82</v>
      </c>
      <c r="J147" s="416">
        <f>SUM(J148:J151)</f>
        <v>22.82</v>
      </c>
    </row>
    <row r="148" spans="1:10" ht="12.75">
      <c r="A148" s="418" t="s">
        <v>291</v>
      </c>
      <c r="B148" s="402">
        <v>7348</v>
      </c>
      <c r="C148" s="401" t="s">
        <v>37</v>
      </c>
      <c r="D148" s="338" t="s">
        <v>348</v>
      </c>
      <c r="E148" s="408" t="s">
        <v>291</v>
      </c>
      <c r="F148" s="408"/>
      <c r="G148" s="402" t="s">
        <v>349</v>
      </c>
      <c r="H148" s="403">
        <v>0.427</v>
      </c>
      <c r="I148" s="404">
        <v>19.94</v>
      </c>
      <c r="J148" s="419">
        <v>9.51</v>
      </c>
    </row>
    <row r="149" spans="1:10" ht="12.75">
      <c r="A149" s="418" t="s">
        <v>291</v>
      </c>
      <c r="B149" s="402">
        <v>12815</v>
      </c>
      <c r="C149" s="401" t="s">
        <v>37</v>
      </c>
      <c r="D149" s="338" t="s">
        <v>350</v>
      </c>
      <c r="E149" s="408" t="s">
        <v>291</v>
      </c>
      <c r="F149" s="408"/>
      <c r="G149" s="402" t="s">
        <v>265</v>
      </c>
      <c r="H149" s="403">
        <v>0.012</v>
      </c>
      <c r="I149" s="404">
        <v>7.33</v>
      </c>
      <c r="J149" s="419">
        <v>0.08</v>
      </c>
    </row>
    <row r="150" spans="1:10" ht="12.75">
      <c r="A150" s="418" t="s">
        <v>272</v>
      </c>
      <c r="B150" s="402">
        <v>88310</v>
      </c>
      <c r="C150" s="401" t="s">
        <v>37</v>
      </c>
      <c r="D150" s="338" t="s">
        <v>290</v>
      </c>
      <c r="E150" s="408"/>
      <c r="F150" s="408"/>
      <c r="G150" s="402" t="s">
        <v>287</v>
      </c>
      <c r="H150" s="403">
        <v>0.432</v>
      </c>
      <c r="I150" s="404">
        <v>25.02</v>
      </c>
      <c r="J150" s="419">
        <v>10.8</v>
      </c>
    </row>
    <row r="151" spans="1:10" ht="12.75">
      <c r="A151" s="418" t="s">
        <v>272</v>
      </c>
      <c r="B151" s="402">
        <v>88316</v>
      </c>
      <c r="C151" s="401" t="s">
        <v>37</v>
      </c>
      <c r="D151" s="338" t="s">
        <v>289</v>
      </c>
      <c r="E151" s="408"/>
      <c r="F151" s="408"/>
      <c r="G151" s="402" t="s">
        <v>287</v>
      </c>
      <c r="H151" s="403">
        <v>0.18</v>
      </c>
      <c r="I151" s="404">
        <v>19.06</v>
      </c>
      <c r="J151" s="419">
        <v>2.43</v>
      </c>
    </row>
    <row r="152" spans="1:10" ht="12.75">
      <c r="A152" s="354"/>
      <c r="B152" s="355"/>
      <c r="C152" s="331"/>
      <c r="D152" s="332"/>
      <c r="E152" s="331"/>
      <c r="F152" s="333"/>
      <c r="G152" s="328"/>
      <c r="H152" s="329"/>
      <c r="I152" s="330" t="s">
        <v>278</v>
      </c>
      <c r="J152" s="349">
        <f>SUM(J148:J151)</f>
        <v>22.82</v>
      </c>
    </row>
    <row r="153" spans="1:10" ht="12.75">
      <c r="A153" s="354"/>
      <c r="B153" s="355"/>
      <c r="C153" s="331"/>
      <c r="D153" s="332"/>
      <c r="E153" s="331"/>
      <c r="F153" s="333"/>
      <c r="G153" s="331"/>
      <c r="H153" s="334" t="s">
        <v>279</v>
      </c>
      <c r="I153" s="334"/>
      <c r="J153" s="351">
        <f>J152*G3</f>
        <v>6.741028</v>
      </c>
    </row>
    <row r="154" spans="1:10" ht="12.75">
      <c r="A154" s="354"/>
      <c r="B154" s="355"/>
      <c r="C154" s="335"/>
      <c r="D154" s="336"/>
      <c r="E154" s="335"/>
      <c r="F154" s="335"/>
      <c r="G154" s="335"/>
      <c r="H154" s="337"/>
      <c r="I154" s="335" t="s">
        <v>309</v>
      </c>
      <c r="J154" s="353">
        <f>SUM(J152:J153)</f>
        <v>29.561028</v>
      </c>
    </row>
    <row r="155" spans="1:10" ht="13.5">
      <c r="A155" s="456" t="s">
        <v>40</v>
      </c>
      <c r="B155" s="457"/>
      <c r="C155" s="458"/>
      <c r="D155" s="459"/>
      <c r="E155" s="460"/>
      <c r="F155" s="460"/>
      <c r="G155" s="457"/>
      <c r="H155" s="461"/>
      <c r="I155" s="461"/>
      <c r="J155" s="462"/>
    </row>
    <row r="156" spans="1:10" ht="39.75" thickBot="1">
      <c r="A156" s="474" t="s">
        <v>266</v>
      </c>
      <c r="B156" s="475">
        <v>102513</v>
      </c>
      <c r="C156" s="476" t="s">
        <v>37</v>
      </c>
      <c r="D156" s="477" t="s">
        <v>352</v>
      </c>
      <c r="E156" s="478" t="s">
        <v>284</v>
      </c>
      <c r="F156" s="478"/>
      <c r="G156" s="475" t="s">
        <v>3</v>
      </c>
      <c r="H156" s="479">
        <v>1</v>
      </c>
      <c r="I156" s="480">
        <f>J156</f>
        <v>41.823</v>
      </c>
      <c r="J156" s="481">
        <f>SUM(J157:J160)</f>
        <v>41.823</v>
      </c>
    </row>
    <row r="157" spans="1:10" ht="12.75">
      <c r="A157" s="418" t="s">
        <v>291</v>
      </c>
      <c r="B157" s="402">
        <v>7348</v>
      </c>
      <c r="C157" s="401" t="s">
        <v>37</v>
      </c>
      <c r="D157" s="338" t="s">
        <v>348</v>
      </c>
      <c r="E157" s="408" t="s">
        <v>291</v>
      </c>
      <c r="F157" s="408"/>
      <c r="G157" s="402" t="s">
        <v>349</v>
      </c>
      <c r="H157" s="403">
        <v>0.427</v>
      </c>
      <c r="I157" s="404">
        <v>19.94</v>
      </c>
      <c r="J157" s="419">
        <v>8.51</v>
      </c>
    </row>
    <row r="158" spans="1:10" ht="12.75">
      <c r="A158" s="418" t="s">
        <v>291</v>
      </c>
      <c r="B158" s="402">
        <v>12815</v>
      </c>
      <c r="C158" s="401" t="s">
        <v>37</v>
      </c>
      <c r="D158" s="338" t="s">
        <v>350</v>
      </c>
      <c r="E158" s="408" t="s">
        <v>291</v>
      </c>
      <c r="F158" s="408"/>
      <c r="G158" s="402" t="s">
        <v>265</v>
      </c>
      <c r="H158" s="403">
        <v>0.23</v>
      </c>
      <c r="I158" s="404">
        <v>7.33</v>
      </c>
      <c r="J158" s="419">
        <v>1.68</v>
      </c>
    </row>
    <row r="159" spans="1:10" ht="12.75">
      <c r="A159" s="418" t="s">
        <v>272</v>
      </c>
      <c r="B159" s="402">
        <v>88310</v>
      </c>
      <c r="C159" s="401" t="s">
        <v>37</v>
      </c>
      <c r="D159" s="338" t="s">
        <v>290</v>
      </c>
      <c r="E159" s="408"/>
      <c r="F159" s="408"/>
      <c r="G159" s="402" t="s">
        <v>287</v>
      </c>
      <c r="H159" s="403">
        <v>0.96</v>
      </c>
      <c r="I159" s="404">
        <v>25.02</v>
      </c>
      <c r="J159" s="419">
        <v>24.01</v>
      </c>
    </row>
    <row r="160" spans="1:10" ht="12.75">
      <c r="A160" s="418" t="s">
        <v>272</v>
      </c>
      <c r="B160" s="402">
        <v>88316</v>
      </c>
      <c r="C160" s="401" t="s">
        <v>37</v>
      </c>
      <c r="D160" s="338" t="s">
        <v>289</v>
      </c>
      <c r="E160" s="408"/>
      <c r="F160" s="408"/>
      <c r="G160" s="402" t="s">
        <v>287</v>
      </c>
      <c r="H160" s="403">
        <v>0.4</v>
      </c>
      <c r="I160" s="404">
        <v>19.06</v>
      </c>
      <c r="J160" s="419">
        <v>7.623</v>
      </c>
    </row>
    <row r="161" spans="1:10" ht="12.75">
      <c r="A161" s="356"/>
      <c r="B161" s="346"/>
      <c r="C161" s="331"/>
      <c r="D161" s="332"/>
      <c r="E161" s="331"/>
      <c r="F161" s="333"/>
      <c r="G161" s="328"/>
      <c r="H161" s="329"/>
      <c r="I161" s="330" t="s">
        <v>278</v>
      </c>
      <c r="J161" s="349">
        <f>SUM(J157:J160)</f>
        <v>41.823</v>
      </c>
    </row>
    <row r="162" spans="1:10" ht="12.75">
      <c r="A162" s="356"/>
      <c r="B162" s="346"/>
      <c r="C162" s="331"/>
      <c r="D162" s="332"/>
      <c r="E162" s="331"/>
      <c r="F162" s="333"/>
      <c r="G162" s="331"/>
      <c r="H162" s="334" t="s">
        <v>279</v>
      </c>
      <c r="I162" s="334"/>
      <c r="J162" s="351">
        <f>J161*G3</f>
        <v>12.3545142</v>
      </c>
    </row>
    <row r="163" spans="1:10" ht="12.75">
      <c r="A163" s="356"/>
      <c r="B163" s="347"/>
      <c r="C163" s="335"/>
      <c r="D163" s="336"/>
      <c r="E163" s="335"/>
      <c r="F163" s="335"/>
      <c r="G163" s="335"/>
      <c r="H163" s="337"/>
      <c r="I163" s="335" t="s">
        <v>309</v>
      </c>
      <c r="J163" s="353">
        <f>SUM(J161:J162)</f>
        <v>54.177514200000005</v>
      </c>
    </row>
    <row r="164" spans="1:10" ht="13.5" thickBot="1">
      <c r="A164" s="428">
        <v>6</v>
      </c>
      <c r="B164" s="429"/>
      <c r="C164" s="430"/>
      <c r="D164" s="431" t="s">
        <v>205</v>
      </c>
      <c r="E164" s="430"/>
      <c r="F164" s="432"/>
      <c r="G164" s="432"/>
      <c r="H164" s="433"/>
      <c r="I164" s="430"/>
      <c r="J164" s="434"/>
    </row>
    <row r="165" spans="1:10" ht="14.25" thickTop="1">
      <c r="A165" s="442" t="s">
        <v>11</v>
      </c>
      <c r="B165" s="443"/>
      <c r="C165" s="444"/>
      <c r="D165" s="445"/>
      <c r="E165" s="446"/>
      <c r="F165" s="446"/>
      <c r="G165" s="443"/>
      <c r="H165" s="447"/>
      <c r="I165" s="447"/>
      <c r="J165" s="448"/>
    </row>
    <row r="166" spans="1:10" ht="26.25">
      <c r="A166" s="415" t="s">
        <v>266</v>
      </c>
      <c r="B166" s="390" t="s">
        <v>353</v>
      </c>
      <c r="C166" s="389" t="s">
        <v>37</v>
      </c>
      <c r="D166" s="391" t="s">
        <v>354</v>
      </c>
      <c r="E166" s="392" t="s">
        <v>284</v>
      </c>
      <c r="F166" s="392"/>
      <c r="G166" s="390" t="s">
        <v>3</v>
      </c>
      <c r="H166" s="393">
        <v>1</v>
      </c>
      <c r="I166" s="394">
        <f>J166</f>
        <v>20.57</v>
      </c>
      <c r="J166" s="416">
        <f>SUM(J167:J170)</f>
        <v>20.57</v>
      </c>
    </row>
    <row r="167" spans="1:10" ht="26.25">
      <c r="A167" s="418" t="s">
        <v>291</v>
      </c>
      <c r="B167" s="402">
        <v>7523</v>
      </c>
      <c r="C167" s="401" t="s">
        <v>37</v>
      </c>
      <c r="D167" s="338" t="s">
        <v>355</v>
      </c>
      <c r="E167" s="408" t="s">
        <v>291</v>
      </c>
      <c r="F167" s="408"/>
      <c r="G167" s="402" t="s">
        <v>3</v>
      </c>
      <c r="H167" s="403">
        <v>0.6372</v>
      </c>
      <c r="I167" s="404">
        <v>13.1</v>
      </c>
      <c r="J167" s="419">
        <v>8.34</v>
      </c>
    </row>
    <row r="168" spans="1:10" ht="12.75">
      <c r="A168" s="418" t="s">
        <v>291</v>
      </c>
      <c r="B168" s="402">
        <v>88316</v>
      </c>
      <c r="C168" s="401" t="s">
        <v>37</v>
      </c>
      <c r="D168" s="338" t="s">
        <v>356</v>
      </c>
      <c r="E168" s="408" t="s">
        <v>291</v>
      </c>
      <c r="F168" s="408"/>
      <c r="G168" s="402" t="s">
        <v>35</v>
      </c>
      <c r="H168" s="403">
        <v>0.0446</v>
      </c>
      <c r="I168" s="404">
        <v>171.42</v>
      </c>
      <c r="J168" s="419">
        <v>7.64</v>
      </c>
    </row>
    <row r="169" spans="1:10" ht="12.75">
      <c r="A169" s="418" t="s">
        <v>272</v>
      </c>
      <c r="B169" s="402">
        <v>88441</v>
      </c>
      <c r="C169" s="401" t="s">
        <v>37</v>
      </c>
      <c r="D169" s="338" t="s">
        <v>289</v>
      </c>
      <c r="E169" s="408"/>
      <c r="F169" s="408"/>
      <c r="G169" s="402" t="s">
        <v>287</v>
      </c>
      <c r="H169" s="403">
        <v>0.1923</v>
      </c>
      <c r="I169" s="404">
        <v>19.06</v>
      </c>
      <c r="J169" s="419">
        <v>3.66</v>
      </c>
    </row>
    <row r="170" spans="1:10" ht="12.75">
      <c r="A170" s="418" t="s">
        <v>272</v>
      </c>
      <c r="B170" s="402">
        <v>88316</v>
      </c>
      <c r="C170" s="401" t="s">
        <v>37</v>
      </c>
      <c r="D170" s="338" t="s">
        <v>311</v>
      </c>
      <c r="E170" s="408"/>
      <c r="F170" s="408"/>
      <c r="G170" s="402" t="s">
        <v>287</v>
      </c>
      <c r="H170" s="403">
        <v>0.0481</v>
      </c>
      <c r="I170" s="404">
        <v>19.06</v>
      </c>
      <c r="J170" s="419">
        <v>0.93</v>
      </c>
    </row>
    <row r="171" spans="1:10" ht="12.75">
      <c r="A171" s="350"/>
      <c r="B171" s="346"/>
      <c r="C171" s="331"/>
      <c r="D171" s="332"/>
      <c r="E171" s="331"/>
      <c r="F171" s="333"/>
      <c r="G171" s="328"/>
      <c r="H171" s="329"/>
      <c r="I171" s="330" t="s">
        <v>278</v>
      </c>
      <c r="J171" s="349">
        <f>SUM(J167:J170)</f>
        <v>20.57</v>
      </c>
    </row>
    <row r="172" spans="1:10" ht="12.75">
      <c r="A172" s="350"/>
      <c r="B172" s="346"/>
      <c r="C172" s="331"/>
      <c r="D172" s="332"/>
      <c r="E172" s="331"/>
      <c r="F172" s="333"/>
      <c r="G172" s="331"/>
      <c r="H172" s="334" t="s">
        <v>279</v>
      </c>
      <c r="I172" s="334"/>
      <c r="J172" s="351">
        <f>J171*G3</f>
        <v>6.076378</v>
      </c>
    </row>
    <row r="173" spans="1:10" ht="12.75">
      <c r="A173" s="352"/>
      <c r="B173" s="347"/>
      <c r="C173" s="335"/>
      <c r="D173" s="336"/>
      <c r="E173" s="335"/>
      <c r="F173" s="335"/>
      <c r="G173" s="335"/>
      <c r="H173" s="337"/>
      <c r="I173" s="335" t="s">
        <v>309</v>
      </c>
      <c r="J173" s="353">
        <f>SUM(J171:J172)</f>
        <v>26.646378</v>
      </c>
    </row>
    <row r="174" spans="1:10" ht="13.5">
      <c r="A174" s="456" t="s">
        <v>12</v>
      </c>
      <c r="B174" s="457"/>
      <c r="C174" s="458"/>
      <c r="D174" s="459"/>
      <c r="E174" s="460"/>
      <c r="F174" s="460"/>
      <c r="G174" s="457"/>
      <c r="H174" s="461"/>
      <c r="I174" s="461"/>
      <c r="J174" s="462"/>
    </row>
    <row r="175" spans="1:10" ht="26.25">
      <c r="A175" s="415" t="s">
        <v>266</v>
      </c>
      <c r="B175" s="390" t="s">
        <v>353</v>
      </c>
      <c r="C175" s="389" t="s">
        <v>37</v>
      </c>
      <c r="D175" s="391" t="s">
        <v>357</v>
      </c>
      <c r="E175" s="392" t="s">
        <v>284</v>
      </c>
      <c r="F175" s="392"/>
      <c r="G175" s="390" t="s">
        <v>3</v>
      </c>
      <c r="H175" s="393">
        <v>1</v>
      </c>
      <c r="I175" s="394">
        <f>J175</f>
        <v>13.09</v>
      </c>
      <c r="J175" s="416">
        <f>SUM(J176:J178)</f>
        <v>13.09</v>
      </c>
    </row>
    <row r="176" spans="1:10" ht="12.75">
      <c r="A176" s="418" t="s">
        <v>291</v>
      </c>
      <c r="B176" s="402">
        <v>88316</v>
      </c>
      <c r="C176" s="401" t="s">
        <v>37</v>
      </c>
      <c r="D176" s="338" t="s">
        <v>358</v>
      </c>
      <c r="E176" s="408" t="s">
        <v>291</v>
      </c>
      <c r="F176" s="408"/>
      <c r="G176" s="402" t="s">
        <v>35</v>
      </c>
      <c r="H176" s="403">
        <v>1</v>
      </c>
      <c r="I176" s="404">
        <v>9.35</v>
      </c>
      <c r="J176" s="419">
        <v>9.35</v>
      </c>
    </row>
    <row r="177" spans="1:10" ht="12.75">
      <c r="A177" s="418" t="s">
        <v>272</v>
      </c>
      <c r="B177" s="402">
        <v>88441</v>
      </c>
      <c r="C177" s="401" t="s">
        <v>37</v>
      </c>
      <c r="D177" s="338" t="s">
        <v>289</v>
      </c>
      <c r="E177" s="408"/>
      <c r="F177" s="408"/>
      <c r="G177" s="402" t="s">
        <v>287</v>
      </c>
      <c r="H177" s="403">
        <v>0.1564</v>
      </c>
      <c r="I177" s="404">
        <v>19.06</v>
      </c>
      <c r="J177" s="419">
        <v>2.98</v>
      </c>
    </row>
    <row r="178" spans="1:10" ht="12.75">
      <c r="A178" s="418" t="s">
        <v>272</v>
      </c>
      <c r="B178" s="402">
        <v>88316</v>
      </c>
      <c r="C178" s="401" t="s">
        <v>37</v>
      </c>
      <c r="D178" s="338" t="s">
        <v>311</v>
      </c>
      <c r="E178" s="408"/>
      <c r="F178" s="408"/>
      <c r="G178" s="402" t="s">
        <v>287</v>
      </c>
      <c r="H178" s="403">
        <v>0.0391</v>
      </c>
      <c r="I178" s="404">
        <v>19.06</v>
      </c>
      <c r="J178" s="419">
        <v>0.76</v>
      </c>
    </row>
    <row r="179" spans="1:10" ht="12.75">
      <c r="A179" s="350"/>
      <c r="B179" s="346"/>
      <c r="C179" s="331"/>
      <c r="D179" s="332"/>
      <c r="E179" s="331"/>
      <c r="F179" s="333"/>
      <c r="G179" s="328"/>
      <c r="H179" s="329"/>
      <c r="I179" s="330" t="s">
        <v>278</v>
      </c>
      <c r="J179" s="349">
        <f>SUM(J176:J178)</f>
        <v>13.09</v>
      </c>
    </row>
    <row r="180" spans="1:10" ht="12.75">
      <c r="A180" s="350"/>
      <c r="B180" s="346"/>
      <c r="C180" s="331"/>
      <c r="D180" s="332"/>
      <c r="E180" s="331"/>
      <c r="F180" s="333"/>
      <c r="G180" s="331"/>
      <c r="H180" s="334" t="s">
        <v>279</v>
      </c>
      <c r="I180" s="334"/>
      <c r="J180" s="351">
        <f>J179*G3</f>
        <v>3.866786</v>
      </c>
    </row>
    <row r="181" spans="1:10" ht="12.75">
      <c r="A181" s="352"/>
      <c r="B181" s="347"/>
      <c r="C181" s="335"/>
      <c r="D181" s="336"/>
      <c r="E181" s="335"/>
      <c r="F181" s="335"/>
      <c r="G181" s="335"/>
      <c r="H181" s="337"/>
      <c r="I181" s="335" t="s">
        <v>309</v>
      </c>
      <c r="J181" s="353">
        <f>SUM(J179:J180)</f>
        <v>16.956786</v>
      </c>
    </row>
    <row r="182" spans="1:10" ht="13.5">
      <c r="A182" s="456" t="s">
        <v>13</v>
      </c>
      <c r="B182" s="457"/>
      <c r="C182" s="458"/>
      <c r="D182" s="459"/>
      <c r="E182" s="460"/>
      <c r="F182" s="460"/>
      <c r="G182" s="457"/>
      <c r="H182" s="461"/>
      <c r="I182" s="461"/>
      <c r="J182" s="462"/>
    </row>
    <row r="183" spans="1:10" ht="26.25">
      <c r="A183" s="415" t="s">
        <v>266</v>
      </c>
      <c r="B183" s="390">
        <v>98510</v>
      </c>
      <c r="C183" s="389" t="s">
        <v>37</v>
      </c>
      <c r="D183" s="391" t="s">
        <v>359</v>
      </c>
      <c r="E183" s="392" t="s">
        <v>284</v>
      </c>
      <c r="F183" s="392"/>
      <c r="G183" s="390" t="s">
        <v>3</v>
      </c>
      <c r="H183" s="393">
        <v>1</v>
      </c>
      <c r="I183" s="394">
        <f>J183</f>
        <v>64.17</v>
      </c>
      <c r="J183" s="416">
        <f>SUM(J184:J186)</f>
        <v>64.17</v>
      </c>
    </row>
    <row r="184" spans="1:10" ht="39.75" thickBot="1">
      <c r="A184" s="482" t="s">
        <v>291</v>
      </c>
      <c r="B184" s="483">
        <v>88316</v>
      </c>
      <c r="C184" s="484" t="s">
        <v>37</v>
      </c>
      <c r="D184" s="485" t="s">
        <v>360</v>
      </c>
      <c r="E184" s="490" t="s">
        <v>291</v>
      </c>
      <c r="F184" s="490"/>
      <c r="G184" s="483" t="s">
        <v>265</v>
      </c>
      <c r="H184" s="487">
        <v>1</v>
      </c>
      <c r="I184" s="488">
        <v>46.78</v>
      </c>
      <c r="J184" s="489">
        <v>46.78</v>
      </c>
    </row>
    <row r="185" spans="1:10" ht="12.75">
      <c r="A185" s="418" t="s">
        <v>272</v>
      </c>
      <c r="B185" s="402">
        <v>88441</v>
      </c>
      <c r="C185" s="401" t="s">
        <v>37</v>
      </c>
      <c r="D185" s="338" t="s">
        <v>289</v>
      </c>
      <c r="E185" s="408"/>
      <c r="F185" s="408"/>
      <c r="G185" s="402" t="s">
        <v>287</v>
      </c>
      <c r="H185" s="403">
        <v>0.7272</v>
      </c>
      <c r="I185" s="404">
        <v>19.06</v>
      </c>
      <c r="J185" s="419">
        <v>13.86</v>
      </c>
    </row>
    <row r="186" spans="1:10" ht="12.75">
      <c r="A186" s="418" t="s">
        <v>272</v>
      </c>
      <c r="B186" s="402">
        <v>88316</v>
      </c>
      <c r="C186" s="401" t="s">
        <v>37</v>
      </c>
      <c r="D186" s="338" t="s">
        <v>311</v>
      </c>
      <c r="E186" s="408"/>
      <c r="F186" s="408"/>
      <c r="G186" s="402" t="s">
        <v>287</v>
      </c>
      <c r="H186" s="403">
        <v>0.1818</v>
      </c>
      <c r="I186" s="404">
        <v>19.06</v>
      </c>
      <c r="J186" s="419">
        <v>3.53</v>
      </c>
    </row>
    <row r="187" spans="1:10" ht="12.75">
      <c r="A187" s="350"/>
      <c r="B187" s="346"/>
      <c r="C187" s="331"/>
      <c r="D187" s="332"/>
      <c r="E187" s="331"/>
      <c r="F187" s="333"/>
      <c r="G187" s="328"/>
      <c r="H187" s="329"/>
      <c r="I187" s="330" t="s">
        <v>278</v>
      </c>
      <c r="J187" s="349">
        <f>SUM(J184:J186)</f>
        <v>64.17</v>
      </c>
    </row>
    <row r="188" spans="1:10" ht="12.75">
      <c r="A188" s="350"/>
      <c r="B188" s="346"/>
      <c r="C188" s="331"/>
      <c r="D188" s="332"/>
      <c r="E188" s="331"/>
      <c r="F188" s="333"/>
      <c r="G188" s="331"/>
      <c r="H188" s="334" t="s">
        <v>279</v>
      </c>
      <c r="I188" s="334"/>
      <c r="J188" s="351">
        <f>J187*G3</f>
        <v>18.955818</v>
      </c>
    </row>
    <row r="189" spans="1:10" ht="12.75">
      <c r="A189" s="352"/>
      <c r="B189" s="347"/>
      <c r="C189" s="335"/>
      <c r="D189" s="336"/>
      <c r="E189" s="335"/>
      <c r="F189" s="335"/>
      <c r="G189" s="335"/>
      <c r="H189" s="337"/>
      <c r="I189" s="335" t="s">
        <v>309</v>
      </c>
      <c r="J189" s="353">
        <f>SUM(J187:J188)</f>
        <v>83.12581800000001</v>
      </c>
    </row>
    <row r="190" spans="1:10" ht="13.5">
      <c r="A190" s="456" t="s">
        <v>248</v>
      </c>
      <c r="B190" s="457"/>
      <c r="C190" s="458"/>
      <c r="D190" s="459"/>
      <c r="E190" s="460"/>
      <c r="F190" s="460"/>
      <c r="G190" s="457"/>
      <c r="H190" s="461"/>
      <c r="I190" s="461"/>
      <c r="J190" s="462"/>
    </row>
    <row r="191" spans="1:10" ht="12.75">
      <c r="A191" s="415" t="s">
        <v>266</v>
      </c>
      <c r="B191" s="390">
        <v>250312</v>
      </c>
      <c r="C191" s="389" t="s">
        <v>139</v>
      </c>
      <c r="D191" s="391" t="s">
        <v>361</v>
      </c>
      <c r="E191" s="392" t="s">
        <v>284</v>
      </c>
      <c r="F191" s="392"/>
      <c r="G191" s="390" t="s">
        <v>116</v>
      </c>
      <c r="H191" s="393">
        <v>1</v>
      </c>
      <c r="I191" s="394">
        <f>J191</f>
        <v>329.86099999999993</v>
      </c>
      <c r="J191" s="416">
        <f>SUM(J192:J196)</f>
        <v>329.86099999999993</v>
      </c>
    </row>
    <row r="192" spans="1:10" ht="12.75">
      <c r="A192" s="418" t="s">
        <v>291</v>
      </c>
      <c r="B192" s="402" t="s">
        <v>362</v>
      </c>
      <c r="C192" s="401" t="s">
        <v>139</v>
      </c>
      <c r="D192" s="338" t="s">
        <v>363</v>
      </c>
      <c r="E192" s="408" t="s">
        <v>291</v>
      </c>
      <c r="F192" s="408"/>
      <c r="G192" s="402" t="s">
        <v>298</v>
      </c>
      <c r="H192" s="403">
        <v>0.03</v>
      </c>
      <c r="I192" s="404">
        <v>16.88</v>
      </c>
      <c r="J192" s="419">
        <v>0.51</v>
      </c>
    </row>
    <row r="193" spans="1:10" ht="12.75">
      <c r="A193" s="418" t="s">
        <v>291</v>
      </c>
      <c r="B193" s="402" t="s">
        <v>364</v>
      </c>
      <c r="C193" s="401" t="s">
        <v>139</v>
      </c>
      <c r="D193" s="338" t="s">
        <v>365</v>
      </c>
      <c r="E193" s="408" t="s">
        <v>291</v>
      </c>
      <c r="F193" s="408"/>
      <c r="G193" s="402" t="s">
        <v>3</v>
      </c>
      <c r="H193" s="403">
        <v>0.58</v>
      </c>
      <c r="I193" s="404">
        <v>452.51</v>
      </c>
      <c r="J193" s="419">
        <v>262.46</v>
      </c>
    </row>
    <row r="194" spans="1:10" ht="12.75">
      <c r="A194" s="418" t="s">
        <v>291</v>
      </c>
      <c r="B194" s="402">
        <v>150210</v>
      </c>
      <c r="C194" s="401" t="s">
        <v>139</v>
      </c>
      <c r="D194" s="338" t="s">
        <v>366</v>
      </c>
      <c r="E194" s="405" t="s">
        <v>291</v>
      </c>
      <c r="F194" s="405"/>
      <c r="G194" s="402" t="s">
        <v>3</v>
      </c>
      <c r="H194" s="403">
        <v>0.76</v>
      </c>
      <c r="I194" s="404">
        <v>32.34</v>
      </c>
      <c r="J194" s="419">
        <v>24.58</v>
      </c>
    </row>
    <row r="195" spans="1:10" ht="26.25">
      <c r="A195" s="418" t="s">
        <v>272</v>
      </c>
      <c r="B195" s="402">
        <v>280002</v>
      </c>
      <c r="C195" s="401" t="s">
        <v>139</v>
      </c>
      <c r="D195" s="338" t="s">
        <v>367</v>
      </c>
      <c r="E195" s="405"/>
      <c r="F195" s="405"/>
      <c r="G195" s="402" t="s">
        <v>287</v>
      </c>
      <c r="H195" s="403">
        <v>1.11</v>
      </c>
      <c r="I195" s="404">
        <v>17.02</v>
      </c>
      <c r="J195" s="419">
        <v>18.89</v>
      </c>
    </row>
    <row r="196" spans="1:10" ht="12.75">
      <c r="A196" s="418" t="s">
        <v>272</v>
      </c>
      <c r="B196" s="402">
        <v>280013</v>
      </c>
      <c r="C196" s="401" t="s">
        <v>139</v>
      </c>
      <c r="D196" s="338" t="s">
        <v>286</v>
      </c>
      <c r="E196" s="408"/>
      <c r="F196" s="408"/>
      <c r="G196" s="402" t="s">
        <v>287</v>
      </c>
      <c r="H196" s="403">
        <v>1.11</v>
      </c>
      <c r="I196" s="404">
        <v>21.1</v>
      </c>
      <c r="J196" s="419">
        <f>H196*I196</f>
        <v>23.421000000000003</v>
      </c>
    </row>
    <row r="197" spans="1:10" ht="12.75">
      <c r="A197" s="350"/>
      <c r="B197" s="346"/>
      <c r="C197" s="331"/>
      <c r="D197" s="332"/>
      <c r="E197" s="331"/>
      <c r="F197" s="333"/>
      <c r="G197" s="328"/>
      <c r="H197" s="329"/>
      <c r="I197" s="330" t="s">
        <v>278</v>
      </c>
      <c r="J197" s="349">
        <f>SUM(J192:J196)</f>
        <v>329.86099999999993</v>
      </c>
    </row>
    <row r="198" spans="1:10" ht="12.75">
      <c r="A198" s="350"/>
      <c r="B198" s="346"/>
      <c r="C198" s="331"/>
      <c r="D198" s="332"/>
      <c r="E198" s="331"/>
      <c r="F198" s="333"/>
      <c r="G198" s="331"/>
      <c r="H198" s="334" t="s">
        <v>279</v>
      </c>
      <c r="I198" s="334"/>
      <c r="J198" s="351">
        <f>J197*G3</f>
        <v>97.44093939999998</v>
      </c>
    </row>
    <row r="199" spans="1:10" ht="12.75">
      <c r="A199" s="352"/>
      <c r="B199" s="347"/>
      <c r="C199" s="335"/>
      <c r="D199" s="336"/>
      <c r="E199" s="335"/>
      <c r="F199" s="335"/>
      <c r="G199" s="335"/>
      <c r="H199" s="337"/>
      <c r="I199" s="335" t="s">
        <v>309</v>
      </c>
      <c r="J199" s="353">
        <f>SUM(J197:J198)</f>
        <v>427.3019393999999</v>
      </c>
    </row>
    <row r="200" spans="1:10" ht="13.5" thickBot="1">
      <c r="A200" s="428">
        <v>7</v>
      </c>
      <c r="B200" s="429"/>
      <c r="C200" s="430"/>
      <c r="D200" s="431" t="s">
        <v>205</v>
      </c>
      <c r="E200" s="430"/>
      <c r="F200" s="432"/>
      <c r="G200" s="432"/>
      <c r="H200" s="433"/>
      <c r="I200" s="430"/>
      <c r="J200" s="434"/>
    </row>
    <row r="201" spans="1:10" ht="14.25" thickTop="1">
      <c r="A201" s="442" t="s">
        <v>14</v>
      </c>
      <c r="B201" s="443"/>
      <c r="C201" s="444"/>
      <c r="D201" s="445"/>
      <c r="E201" s="446"/>
      <c r="F201" s="446"/>
      <c r="G201" s="443"/>
      <c r="H201" s="447"/>
      <c r="I201" s="447"/>
      <c r="J201" s="448"/>
    </row>
    <row r="202" spans="1:10" ht="26.25">
      <c r="A202" s="415" t="s">
        <v>266</v>
      </c>
      <c r="B202" s="390">
        <v>93358</v>
      </c>
      <c r="C202" s="389" t="s">
        <v>37</v>
      </c>
      <c r="D202" s="391" t="s">
        <v>192</v>
      </c>
      <c r="E202" s="392" t="s">
        <v>284</v>
      </c>
      <c r="F202" s="392"/>
      <c r="G202" s="390" t="s">
        <v>35</v>
      </c>
      <c r="H202" s="393">
        <v>1</v>
      </c>
      <c r="I202" s="394">
        <f>J202</f>
        <v>75.3909</v>
      </c>
      <c r="J202" s="416">
        <f>SUM(J203)</f>
        <v>75.3909</v>
      </c>
    </row>
    <row r="203" spans="1:10" ht="12.75">
      <c r="A203" s="359" t="s">
        <v>272</v>
      </c>
      <c r="B203" s="342" t="s">
        <v>285</v>
      </c>
      <c r="C203" s="341" t="s">
        <v>37</v>
      </c>
      <c r="D203" s="340" t="s">
        <v>289</v>
      </c>
      <c r="E203" s="398" t="s">
        <v>284</v>
      </c>
      <c r="F203" s="398"/>
      <c r="G203" s="342" t="s">
        <v>287</v>
      </c>
      <c r="H203" s="343">
        <v>4.461</v>
      </c>
      <c r="I203" s="344">
        <v>16.9</v>
      </c>
      <c r="J203" s="358">
        <f>H203*I203</f>
        <v>75.3909</v>
      </c>
    </row>
    <row r="204" spans="1:10" ht="12.75">
      <c r="A204" s="350"/>
      <c r="B204" s="346"/>
      <c r="C204" s="331"/>
      <c r="D204" s="332"/>
      <c r="E204" s="331"/>
      <c r="F204" s="333"/>
      <c r="G204" s="328"/>
      <c r="H204" s="329"/>
      <c r="I204" s="330" t="s">
        <v>278</v>
      </c>
      <c r="J204" s="349">
        <f>SUM(J203:J203)</f>
        <v>75.3909</v>
      </c>
    </row>
    <row r="205" spans="1:10" ht="12.75">
      <c r="A205" s="350"/>
      <c r="B205" s="346"/>
      <c r="C205" s="331"/>
      <c r="D205" s="332"/>
      <c r="E205" s="331"/>
      <c r="F205" s="333"/>
      <c r="G205" s="331"/>
      <c r="H205" s="334" t="s">
        <v>279</v>
      </c>
      <c r="I205" s="334"/>
      <c r="J205" s="351">
        <f>J204*G3</f>
        <v>22.27047186</v>
      </c>
    </row>
    <row r="206" spans="1:10" ht="12.75">
      <c r="A206" s="352"/>
      <c r="B206" s="347"/>
      <c r="C206" s="335"/>
      <c r="D206" s="336"/>
      <c r="E206" s="335"/>
      <c r="F206" s="335"/>
      <c r="G206" s="335"/>
      <c r="H206" s="337"/>
      <c r="I206" s="335" t="s">
        <v>309</v>
      </c>
      <c r="J206" s="353">
        <f>SUM(J204:J205)</f>
        <v>97.66137186</v>
      </c>
    </row>
    <row r="207" spans="1:10" ht="13.5">
      <c r="A207" s="456" t="s">
        <v>150</v>
      </c>
      <c r="B207" s="457"/>
      <c r="C207" s="458"/>
      <c r="D207" s="459"/>
      <c r="E207" s="460"/>
      <c r="F207" s="460"/>
      <c r="G207" s="457"/>
      <c r="H207" s="461"/>
      <c r="I207" s="461"/>
      <c r="J207" s="462"/>
    </row>
    <row r="208" spans="1:10" ht="52.5">
      <c r="A208" s="415" t="s">
        <v>266</v>
      </c>
      <c r="B208" s="390">
        <v>97667</v>
      </c>
      <c r="C208" s="389" t="s">
        <v>37</v>
      </c>
      <c r="D208" s="391" t="s">
        <v>368</v>
      </c>
      <c r="E208" s="392" t="s">
        <v>284</v>
      </c>
      <c r="F208" s="392"/>
      <c r="G208" s="390" t="s">
        <v>35</v>
      </c>
      <c r="H208" s="393">
        <v>1</v>
      </c>
      <c r="I208" s="394">
        <f>J208</f>
        <v>8.81</v>
      </c>
      <c r="J208" s="416">
        <f>SUM(J209:J211)</f>
        <v>8.81</v>
      </c>
    </row>
    <row r="209" spans="1:10" ht="53.25" thickBot="1">
      <c r="A209" s="466" t="s">
        <v>291</v>
      </c>
      <c r="B209" s="467">
        <v>39246</v>
      </c>
      <c r="C209" s="468" t="s">
        <v>37</v>
      </c>
      <c r="D209" s="469" t="s">
        <v>369</v>
      </c>
      <c r="E209" s="470" t="s">
        <v>291</v>
      </c>
      <c r="F209" s="470"/>
      <c r="G209" s="467" t="s">
        <v>116</v>
      </c>
      <c r="H209" s="471">
        <v>1.1</v>
      </c>
      <c r="I209" s="472">
        <v>5.35</v>
      </c>
      <c r="J209" s="473">
        <v>5.87</v>
      </c>
    </row>
    <row r="210" spans="1:10" ht="26.25">
      <c r="A210" s="359" t="s">
        <v>272</v>
      </c>
      <c r="B210" s="342">
        <v>88247</v>
      </c>
      <c r="C210" s="341" t="s">
        <v>37</v>
      </c>
      <c r="D210" s="340" t="s">
        <v>370</v>
      </c>
      <c r="E210" s="341"/>
      <c r="F210" s="341"/>
      <c r="G210" s="342" t="s">
        <v>287</v>
      </c>
      <c r="H210" s="343">
        <v>0.0672</v>
      </c>
      <c r="I210" s="344">
        <v>19.83</v>
      </c>
      <c r="J210" s="358">
        <v>1.33</v>
      </c>
    </row>
    <row r="211" spans="1:10" ht="12.75">
      <c r="A211" s="359" t="s">
        <v>272</v>
      </c>
      <c r="B211" s="342">
        <v>88264</v>
      </c>
      <c r="C211" s="341" t="s">
        <v>37</v>
      </c>
      <c r="D211" s="340" t="s">
        <v>371</v>
      </c>
      <c r="E211" s="341"/>
      <c r="F211" s="341"/>
      <c r="G211" s="342" t="s">
        <v>287</v>
      </c>
      <c r="H211" s="343">
        <v>0.0672</v>
      </c>
      <c r="I211" s="344">
        <v>24.01</v>
      </c>
      <c r="J211" s="358">
        <v>1.61</v>
      </c>
    </row>
    <row r="212" spans="1:10" ht="12.75">
      <c r="A212" s="350"/>
      <c r="B212" s="346"/>
      <c r="C212" s="331"/>
      <c r="D212" s="332"/>
      <c r="E212" s="331"/>
      <c r="F212" s="333"/>
      <c r="G212" s="328"/>
      <c r="H212" s="329"/>
      <c r="I212" s="330" t="s">
        <v>278</v>
      </c>
      <c r="J212" s="349">
        <f>SUM(J209:J211)</f>
        <v>8.81</v>
      </c>
    </row>
    <row r="213" spans="1:10" ht="12.75">
      <c r="A213" s="350"/>
      <c r="B213" s="346"/>
      <c r="C213" s="331"/>
      <c r="D213" s="332"/>
      <c r="E213" s="331"/>
      <c r="F213" s="333"/>
      <c r="G213" s="331"/>
      <c r="H213" s="334" t="s">
        <v>279</v>
      </c>
      <c r="I213" s="334"/>
      <c r="J213" s="351">
        <f>J212*G3</f>
        <v>2.602474</v>
      </c>
    </row>
    <row r="214" spans="1:10" ht="12.75">
      <c r="A214" s="352"/>
      <c r="B214" s="347"/>
      <c r="C214" s="335"/>
      <c r="D214" s="336"/>
      <c r="E214" s="335"/>
      <c r="F214" s="335"/>
      <c r="G214" s="335"/>
      <c r="H214" s="337"/>
      <c r="I214" s="335" t="s">
        <v>309</v>
      </c>
      <c r="J214" s="353">
        <f>SUM(J212:J213)</f>
        <v>11.412474</v>
      </c>
    </row>
    <row r="215" spans="1:10" ht="13.5">
      <c r="A215" s="456" t="s">
        <v>168</v>
      </c>
      <c r="B215" s="457"/>
      <c r="C215" s="458"/>
      <c r="D215" s="459"/>
      <c r="E215" s="460"/>
      <c r="F215" s="460"/>
      <c r="G215" s="457"/>
      <c r="H215" s="461"/>
      <c r="I215" s="461"/>
      <c r="J215" s="462"/>
    </row>
    <row r="216" spans="1:10" ht="12.75">
      <c r="A216" s="415" t="s">
        <v>266</v>
      </c>
      <c r="B216" s="390">
        <v>93382</v>
      </c>
      <c r="C216" s="389" t="s">
        <v>37</v>
      </c>
      <c r="D216" s="391" t="s">
        <v>221</v>
      </c>
      <c r="E216" s="392" t="s">
        <v>284</v>
      </c>
      <c r="F216" s="392"/>
      <c r="G216" s="390" t="s">
        <v>35</v>
      </c>
      <c r="H216" s="393">
        <v>1</v>
      </c>
      <c r="I216" s="394">
        <f>J216</f>
        <v>28.936179999999997</v>
      </c>
      <c r="J216" s="416">
        <f>SUM(J217:J217)</f>
        <v>28.936179999999997</v>
      </c>
    </row>
    <row r="217" spans="1:10" ht="12.75">
      <c r="A217" s="359" t="s">
        <v>272</v>
      </c>
      <c r="B217" s="342" t="s">
        <v>285</v>
      </c>
      <c r="C217" s="341" t="s">
        <v>37</v>
      </c>
      <c r="D217" s="340" t="s">
        <v>289</v>
      </c>
      <c r="E217" s="398" t="s">
        <v>291</v>
      </c>
      <c r="F217" s="398"/>
      <c r="G217" s="342" t="s">
        <v>116</v>
      </c>
      <c r="H217" s="343">
        <v>1.7122</v>
      </c>
      <c r="I217" s="344">
        <v>16.9</v>
      </c>
      <c r="J217" s="358">
        <f>H217*I217</f>
        <v>28.936179999999997</v>
      </c>
    </row>
    <row r="218" spans="1:10" ht="12.75">
      <c r="A218" s="359"/>
      <c r="B218" s="342"/>
      <c r="C218" s="341"/>
      <c r="D218" s="340"/>
      <c r="E218" s="341"/>
      <c r="F218" s="341"/>
      <c r="G218" s="342"/>
      <c r="H218" s="343"/>
      <c r="I218" s="344"/>
      <c r="J218" s="358"/>
    </row>
    <row r="219" spans="1:10" ht="12.75">
      <c r="A219" s="350"/>
      <c r="B219" s="346"/>
      <c r="C219" s="331"/>
      <c r="D219" s="332"/>
      <c r="E219" s="331"/>
      <c r="F219" s="333"/>
      <c r="G219" s="328"/>
      <c r="H219" s="329"/>
      <c r="I219" s="330" t="s">
        <v>278</v>
      </c>
      <c r="J219" s="349">
        <f>SUM(J217:J217)</f>
        <v>28.936179999999997</v>
      </c>
    </row>
    <row r="220" spans="1:10" ht="12.75">
      <c r="A220" s="350"/>
      <c r="B220" s="346"/>
      <c r="C220" s="331"/>
      <c r="D220" s="332"/>
      <c r="E220" s="331"/>
      <c r="F220" s="333"/>
      <c r="G220" s="331"/>
      <c r="H220" s="334" t="s">
        <v>279</v>
      </c>
      <c r="I220" s="334"/>
      <c r="J220" s="351">
        <f>J219*G3</f>
        <v>8.547747571999999</v>
      </c>
    </row>
    <row r="221" spans="1:10" ht="12.75">
      <c r="A221" s="352"/>
      <c r="B221" s="347"/>
      <c r="C221" s="335"/>
      <c r="D221" s="336"/>
      <c r="E221" s="335"/>
      <c r="F221" s="335"/>
      <c r="G221" s="335"/>
      <c r="H221" s="337"/>
      <c r="I221" s="335" t="s">
        <v>309</v>
      </c>
      <c r="J221" s="353">
        <f>SUM(J219:J220)</f>
        <v>37.483927572</v>
      </c>
    </row>
    <row r="222" spans="1:10" ht="13.5">
      <c r="A222" s="456" t="s">
        <v>234</v>
      </c>
      <c r="B222" s="457"/>
      <c r="C222" s="458"/>
      <c r="D222" s="459"/>
      <c r="E222" s="460"/>
      <c r="F222" s="460"/>
      <c r="G222" s="457"/>
      <c r="H222" s="461"/>
      <c r="I222" s="461"/>
      <c r="J222" s="462"/>
    </row>
    <row r="223" spans="1:10" ht="26.25">
      <c r="A223" s="415" t="s">
        <v>266</v>
      </c>
      <c r="B223" s="390" t="s">
        <v>372</v>
      </c>
      <c r="C223" s="389" t="s">
        <v>37</v>
      </c>
      <c r="D223" s="391" t="s">
        <v>373</v>
      </c>
      <c r="E223" s="392" t="s">
        <v>284</v>
      </c>
      <c r="F223" s="392"/>
      <c r="G223" s="390" t="s">
        <v>35</v>
      </c>
      <c r="H223" s="393">
        <v>1</v>
      </c>
      <c r="I223" s="394">
        <f>J223</f>
        <v>6.81</v>
      </c>
      <c r="J223" s="416">
        <f>SUM(J224:J227)</f>
        <v>6.81</v>
      </c>
    </row>
    <row r="224" spans="1:10" ht="52.5">
      <c r="A224" s="359" t="s">
        <v>291</v>
      </c>
      <c r="B224" s="342">
        <v>1021</v>
      </c>
      <c r="C224" s="341" t="s">
        <v>37</v>
      </c>
      <c r="D224" s="340" t="s">
        <v>374</v>
      </c>
      <c r="E224" s="398" t="s">
        <v>291</v>
      </c>
      <c r="F224" s="398"/>
      <c r="G224" s="342" t="s">
        <v>116</v>
      </c>
      <c r="H224" s="343">
        <v>1.19</v>
      </c>
      <c r="I224" s="344">
        <v>4.21</v>
      </c>
      <c r="J224" s="358">
        <v>5</v>
      </c>
    </row>
    <row r="225" spans="1:10" ht="26.25">
      <c r="A225" s="359" t="s">
        <v>291</v>
      </c>
      <c r="B225" s="342">
        <v>21127</v>
      </c>
      <c r="C225" s="341" t="s">
        <v>37</v>
      </c>
      <c r="D225" s="340" t="s">
        <v>375</v>
      </c>
      <c r="E225" s="398" t="s">
        <v>291</v>
      </c>
      <c r="F225" s="398"/>
      <c r="G225" s="342" t="s">
        <v>265</v>
      </c>
      <c r="H225" s="343">
        <v>0.009</v>
      </c>
      <c r="I225" s="344">
        <v>7.31</v>
      </c>
      <c r="J225" s="358">
        <v>0.06</v>
      </c>
    </row>
    <row r="226" spans="1:10" ht="26.25">
      <c r="A226" s="359" t="s">
        <v>272</v>
      </c>
      <c r="B226" s="342">
        <v>88247</v>
      </c>
      <c r="C226" s="341" t="s">
        <v>37</v>
      </c>
      <c r="D226" s="340" t="s">
        <v>370</v>
      </c>
      <c r="E226" s="341"/>
      <c r="F226" s="341"/>
      <c r="G226" s="342" t="s">
        <v>287</v>
      </c>
      <c r="H226" s="343">
        <v>0.04</v>
      </c>
      <c r="I226" s="344">
        <v>19.83</v>
      </c>
      <c r="J226" s="358">
        <v>0.79</v>
      </c>
    </row>
    <row r="227" spans="1:10" ht="12.75">
      <c r="A227" s="359" t="s">
        <v>272</v>
      </c>
      <c r="B227" s="342">
        <v>88264</v>
      </c>
      <c r="C227" s="341" t="s">
        <v>37</v>
      </c>
      <c r="D227" s="340" t="s">
        <v>371</v>
      </c>
      <c r="E227" s="341"/>
      <c r="F227" s="341"/>
      <c r="G227" s="342" t="s">
        <v>287</v>
      </c>
      <c r="H227" s="343">
        <v>0.04</v>
      </c>
      <c r="I227" s="344">
        <v>24.01</v>
      </c>
      <c r="J227" s="358">
        <v>0.96</v>
      </c>
    </row>
    <row r="228" spans="1:10" ht="12.75">
      <c r="A228" s="350"/>
      <c r="B228" s="346"/>
      <c r="C228" s="331"/>
      <c r="D228" s="332"/>
      <c r="E228" s="331"/>
      <c r="F228" s="333"/>
      <c r="G228" s="328"/>
      <c r="H228" s="329"/>
      <c r="I228" s="330" t="s">
        <v>278</v>
      </c>
      <c r="J228" s="349">
        <f>SUM(J224:J227)</f>
        <v>6.81</v>
      </c>
    </row>
    <row r="229" spans="1:10" ht="12.75">
      <c r="A229" s="350"/>
      <c r="B229" s="346"/>
      <c r="C229" s="331"/>
      <c r="D229" s="332"/>
      <c r="E229" s="331"/>
      <c r="F229" s="333"/>
      <c r="G229" s="331"/>
      <c r="H229" s="334" t="s">
        <v>279</v>
      </c>
      <c r="I229" s="334"/>
      <c r="J229" s="351">
        <f>J228*G3</f>
        <v>2.0116739999999997</v>
      </c>
    </row>
    <row r="230" spans="1:10" ht="12.75">
      <c r="A230" s="352"/>
      <c r="B230" s="347"/>
      <c r="C230" s="335"/>
      <c r="D230" s="336"/>
      <c r="E230" s="335"/>
      <c r="F230" s="335"/>
      <c r="G230" s="335"/>
      <c r="H230" s="337"/>
      <c r="I230" s="335" t="s">
        <v>309</v>
      </c>
      <c r="J230" s="353">
        <f>SUM(J228:J229)</f>
        <v>8.821674</v>
      </c>
    </row>
    <row r="231" spans="1:10" ht="13.5">
      <c r="A231" s="456" t="s">
        <v>235</v>
      </c>
      <c r="B231" s="457"/>
      <c r="C231" s="458"/>
      <c r="D231" s="459"/>
      <c r="E231" s="460"/>
      <c r="F231" s="460"/>
      <c r="G231" s="457"/>
      <c r="H231" s="461"/>
      <c r="I231" s="461"/>
      <c r="J231" s="462"/>
    </row>
    <row r="232" spans="1:10" ht="39.75" thickBot="1">
      <c r="A232" s="474" t="s">
        <v>266</v>
      </c>
      <c r="B232" s="475" t="s">
        <v>376</v>
      </c>
      <c r="C232" s="476" t="s">
        <v>37</v>
      </c>
      <c r="D232" s="477" t="s">
        <v>377</v>
      </c>
      <c r="E232" s="478" t="s">
        <v>284</v>
      </c>
      <c r="F232" s="478"/>
      <c r="G232" s="475" t="s">
        <v>35</v>
      </c>
      <c r="H232" s="479">
        <v>1</v>
      </c>
      <c r="I232" s="480">
        <f>J232</f>
        <v>10.750000000000002</v>
      </c>
      <c r="J232" s="481">
        <f>SUM(J233:J236)</f>
        <v>10.750000000000002</v>
      </c>
    </row>
    <row r="233" spans="1:10" ht="52.5">
      <c r="A233" s="359" t="s">
        <v>291</v>
      </c>
      <c r="B233" s="342">
        <v>1020</v>
      </c>
      <c r="C233" s="341" t="s">
        <v>37</v>
      </c>
      <c r="D233" s="340" t="s">
        <v>378</v>
      </c>
      <c r="E233" s="398" t="s">
        <v>291</v>
      </c>
      <c r="F233" s="398"/>
      <c r="G233" s="342" t="s">
        <v>116</v>
      </c>
      <c r="H233" s="343">
        <v>1.027</v>
      </c>
      <c r="I233" s="344">
        <v>10.03</v>
      </c>
      <c r="J233" s="358">
        <v>10.3</v>
      </c>
    </row>
    <row r="234" spans="1:10" ht="26.25">
      <c r="A234" s="359" t="s">
        <v>291</v>
      </c>
      <c r="B234" s="342">
        <v>21127</v>
      </c>
      <c r="C234" s="341" t="s">
        <v>37</v>
      </c>
      <c r="D234" s="340" t="s">
        <v>375</v>
      </c>
      <c r="E234" s="398" t="s">
        <v>291</v>
      </c>
      <c r="F234" s="398"/>
      <c r="G234" s="342" t="s">
        <v>265</v>
      </c>
      <c r="H234" s="343">
        <v>0.01</v>
      </c>
      <c r="I234" s="344">
        <v>7.31</v>
      </c>
      <c r="J234" s="358">
        <v>0.07</v>
      </c>
    </row>
    <row r="235" spans="1:10" ht="26.25">
      <c r="A235" s="359" t="s">
        <v>272</v>
      </c>
      <c r="B235" s="342">
        <v>88247</v>
      </c>
      <c r="C235" s="341" t="s">
        <v>37</v>
      </c>
      <c r="D235" s="340" t="s">
        <v>370</v>
      </c>
      <c r="E235" s="341"/>
      <c r="F235" s="341"/>
      <c r="G235" s="342" t="s">
        <v>287</v>
      </c>
      <c r="H235" s="343">
        <v>0.009</v>
      </c>
      <c r="I235" s="344">
        <v>19.83</v>
      </c>
      <c r="J235" s="358">
        <v>0.17</v>
      </c>
    </row>
    <row r="236" spans="1:10" ht="12.75">
      <c r="A236" s="359" t="s">
        <v>272</v>
      </c>
      <c r="B236" s="342">
        <v>88264</v>
      </c>
      <c r="C236" s="341" t="s">
        <v>37</v>
      </c>
      <c r="D236" s="340" t="s">
        <v>371</v>
      </c>
      <c r="E236" s="341"/>
      <c r="F236" s="341"/>
      <c r="G236" s="342" t="s">
        <v>287</v>
      </c>
      <c r="H236" s="343">
        <v>0.009</v>
      </c>
      <c r="I236" s="344">
        <v>24.01</v>
      </c>
      <c r="J236" s="358">
        <v>0.21</v>
      </c>
    </row>
    <row r="237" spans="1:10" ht="12.75">
      <c r="A237" s="350"/>
      <c r="B237" s="346"/>
      <c r="C237" s="331"/>
      <c r="D237" s="332"/>
      <c r="E237" s="331"/>
      <c r="F237" s="333"/>
      <c r="G237" s="328"/>
      <c r="H237" s="329"/>
      <c r="I237" s="330" t="s">
        <v>278</v>
      </c>
      <c r="J237" s="349">
        <f>SUM(J233:J236)</f>
        <v>10.750000000000002</v>
      </c>
    </row>
    <row r="238" spans="1:10" ht="12.75">
      <c r="A238" s="350"/>
      <c r="B238" s="346"/>
      <c r="C238" s="331"/>
      <c r="D238" s="332"/>
      <c r="E238" s="331"/>
      <c r="F238" s="333"/>
      <c r="G238" s="331"/>
      <c r="H238" s="334" t="s">
        <v>279</v>
      </c>
      <c r="I238" s="334"/>
      <c r="J238" s="351">
        <f>J237*G3</f>
        <v>3.1755500000000003</v>
      </c>
    </row>
    <row r="239" spans="1:10" ht="12.75">
      <c r="A239" s="352"/>
      <c r="B239" s="347"/>
      <c r="C239" s="335"/>
      <c r="D239" s="336"/>
      <c r="E239" s="335"/>
      <c r="F239" s="335"/>
      <c r="G239" s="335"/>
      <c r="H239" s="337"/>
      <c r="I239" s="335" t="s">
        <v>309</v>
      </c>
      <c r="J239" s="353">
        <f>SUM(J237:J238)</f>
        <v>13.925550000000001</v>
      </c>
    </row>
    <row r="240" spans="1:10" ht="13.5">
      <c r="A240" s="456" t="s">
        <v>236</v>
      </c>
      <c r="B240" s="457"/>
      <c r="C240" s="458"/>
      <c r="D240" s="459"/>
      <c r="E240" s="460"/>
      <c r="F240" s="460"/>
      <c r="G240" s="457"/>
      <c r="H240" s="461"/>
      <c r="I240" s="461"/>
      <c r="J240" s="462"/>
    </row>
    <row r="241" spans="1:10" ht="26.25">
      <c r="A241" s="415" t="s">
        <v>266</v>
      </c>
      <c r="B241" s="390" t="s">
        <v>379</v>
      </c>
      <c r="C241" s="389" t="s">
        <v>37</v>
      </c>
      <c r="D241" s="391" t="s">
        <v>225</v>
      </c>
      <c r="E241" s="392" t="s">
        <v>284</v>
      </c>
      <c r="F241" s="392"/>
      <c r="G241" s="390" t="s">
        <v>35</v>
      </c>
      <c r="H241" s="393">
        <v>1</v>
      </c>
      <c r="I241" s="394">
        <f>J241</f>
        <v>40.24999999999999</v>
      </c>
      <c r="J241" s="416">
        <f>SUM(J242:J245)</f>
        <v>40.24999999999999</v>
      </c>
    </row>
    <row r="242" spans="1:10" ht="26.25">
      <c r="A242" s="359" t="s">
        <v>291</v>
      </c>
      <c r="B242" s="342">
        <v>2510</v>
      </c>
      <c r="C242" s="341" t="s">
        <v>37</v>
      </c>
      <c r="D242" s="340" t="s">
        <v>380</v>
      </c>
      <c r="E242" s="398" t="s">
        <v>291</v>
      </c>
      <c r="F242" s="398"/>
      <c r="G242" s="342" t="s">
        <v>116</v>
      </c>
      <c r="H242" s="343">
        <v>1</v>
      </c>
      <c r="I242" s="344">
        <v>39.37</v>
      </c>
      <c r="J242" s="358">
        <v>39.37</v>
      </c>
    </row>
    <row r="243" spans="1:10" ht="26.25">
      <c r="A243" s="359" t="s">
        <v>291</v>
      </c>
      <c r="B243" s="342">
        <v>21127</v>
      </c>
      <c r="C243" s="341" t="s">
        <v>37</v>
      </c>
      <c r="D243" s="340" t="s">
        <v>375</v>
      </c>
      <c r="E243" s="398" t="s">
        <v>291</v>
      </c>
      <c r="F243" s="398"/>
      <c r="G243" s="342" t="s">
        <v>265</v>
      </c>
      <c r="H243" s="343">
        <v>0.021</v>
      </c>
      <c r="I243" s="344">
        <v>7.31</v>
      </c>
      <c r="J243" s="358">
        <v>0.15</v>
      </c>
    </row>
    <row r="244" spans="1:10" ht="26.25">
      <c r="A244" s="359" t="s">
        <v>272</v>
      </c>
      <c r="B244" s="342">
        <v>88247</v>
      </c>
      <c r="C244" s="341" t="s">
        <v>37</v>
      </c>
      <c r="D244" s="340" t="s">
        <v>370</v>
      </c>
      <c r="E244" s="341"/>
      <c r="F244" s="341"/>
      <c r="G244" s="342" t="s">
        <v>287</v>
      </c>
      <c r="H244" s="343">
        <v>0.0168</v>
      </c>
      <c r="I244" s="344">
        <v>19.83</v>
      </c>
      <c r="J244" s="358">
        <v>0.33</v>
      </c>
    </row>
    <row r="245" spans="1:10" ht="12.75">
      <c r="A245" s="359" t="s">
        <v>272</v>
      </c>
      <c r="B245" s="342">
        <v>88264</v>
      </c>
      <c r="C245" s="341" t="s">
        <v>37</v>
      </c>
      <c r="D245" s="340" t="s">
        <v>371</v>
      </c>
      <c r="E245" s="341"/>
      <c r="F245" s="341"/>
      <c r="G245" s="342" t="s">
        <v>287</v>
      </c>
      <c r="H245" s="343">
        <v>0.0168</v>
      </c>
      <c r="I245" s="344">
        <v>24.01</v>
      </c>
      <c r="J245" s="358">
        <v>0.4</v>
      </c>
    </row>
    <row r="246" spans="1:10" ht="12.75">
      <c r="A246" s="350"/>
      <c r="B246" s="346"/>
      <c r="C246" s="331"/>
      <c r="D246" s="332"/>
      <c r="E246" s="331"/>
      <c r="F246" s="333"/>
      <c r="G246" s="328"/>
      <c r="H246" s="329"/>
      <c r="I246" s="330" t="s">
        <v>278</v>
      </c>
      <c r="J246" s="349">
        <f>SUM(J242:J245)</f>
        <v>40.24999999999999</v>
      </c>
    </row>
    <row r="247" spans="1:10" ht="12.75">
      <c r="A247" s="350"/>
      <c r="B247" s="346"/>
      <c r="C247" s="331"/>
      <c r="D247" s="332"/>
      <c r="E247" s="331"/>
      <c r="F247" s="333"/>
      <c r="G247" s="331"/>
      <c r="H247" s="334" t="s">
        <v>279</v>
      </c>
      <c r="I247" s="334"/>
      <c r="J247" s="351">
        <f>J246*G3</f>
        <v>11.889849999999997</v>
      </c>
    </row>
    <row r="248" spans="1:10" ht="12.75">
      <c r="A248" s="352"/>
      <c r="B248" s="347"/>
      <c r="C248" s="335"/>
      <c r="D248" s="336"/>
      <c r="E248" s="335"/>
      <c r="F248" s="335"/>
      <c r="G248" s="335"/>
      <c r="H248" s="337"/>
      <c r="I248" s="335" t="s">
        <v>309</v>
      </c>
      <c r="J248" s="353">
        <f>SUM(J246:J247)</f>
        <v>52.13984999999999</v>
      </c>
    </row>
    <row r="249" spans="1:10" ht="13.5">
      <c r="A249" s="456" t="s">
        <v>237</v>
      </c>
      <c r="B249" s="457"/>
      <c r="C249" s="458"/>
      <c r="D249" s="459"/>
      <c r="E249" s="460"/>
      <c r="F249" s="460"/>
      <c r="G249" s="457"/>
      <c r="H249" s="461"/>
      <c r="I249" s="461"/>
      <c r="J249" s="462"/>
    </row>
    <row r="250" spans="1:10" ht="39">
      <c r="A250" s="415" t="s">
        <v>266</v>
      </c>
      <c r="B250" s="390">
        <v>97882</v>
      </c>
      <c r="C250" s="389" t="s">
        <v>37</v>
      </c>
      <c r="D250" s="391" t="s">
        <v>219</v>
      </c>
      <c r="E250" s="392" t="s">
        <v>284</v>
      </c>
      <c r="F250" s="392"/>
      <c r="G250" s="390" t="s">
        <v>35</v>
      </c>
      <c r="H250" s="393">
        <v>1</v>
      </c>
      <c r="I250" s="394">
        <f>J250</f>
        <v>207.13</v>
      </c>
      <c r="J250" s="416">
        <f>SUM(J251:J255)</f>
        <v>207.13</v>
      </c>
    </row>
    <row r="251" spans="1:10" ht="39">
      <c r="A251" s="359" t="s">
        <v>291</v>
      </c>
      <c r="B251" s="342">
        <v>43430</v>
      </c>
      <c r="C251" s="341" t="s">
        <v>37</v>
      </c>
      <c r="D251" s="340" t="s">
        <v>381</v>
      </c>
      <c r="E251" s="398" t="s">
        <v>291</v>
      </c>
      <c r="F251" s="398"/>
      <c r="G251" s="342" t="s">
        <v>265</v>
      </c>
      <c r="H251" s="343">
        <v>1</v>
      </c>
      <c r="I251" s="344">
        <v>144.93</v>
      </c>
      <c r="J251" s="358">
        <v>144.93</v>
      </c>
    </row>
    <row r="252" spans="1:10" ht="12.75">
      <c r="A252" s="359" t="s">
        <v>272</v>
      </c>
      <c r="B252" s="342">
        <v>88309</v>
      </c>
      <c r="C252" s="341" t="s">
        <v>37</v>
      </c>
      <c r="D252" s="340" t="s">
        <v>335</v>
      </c>
      <c r="E252" s="398"/>
      <c r="F252" s="398"/>
      <c r="G252" s="342" t="s">
        <v>287</v>
      </c>
      <c r="H252" s="343">
        <v>0.0304</v>
      </c>
      <c r="I252" s="344">
        <v>23.77</v>
      </c>
      <c r="J252" s="358">
        <v>0.72</v>
      </c>
    </row>
    <row r="253" spans="1:10" ht="13.5" thickBot="1">
      <c r="A253" s="466" t="s">
        <v>272</v>
      </c>
      <c r="B253" s="467">
        <v>88316</v>
      </c>
      <c r="C253" s="468"/>
      <c r="D253" s="469" t="s">
        <v>289</v>
      </c>
      <c r="E253" s="468"/>
      <c r="F253" s="468"/>
      <c r="G253" s="467" t="s">
        <v>287</v>
      </c>
      <c r="H253" s="471">
        <v>0.0239</v>
      </c>
      <c r="I253" s="472">
        <v>19.06</v>
      </c>
      <c r="J253" s="473">
        <v>0.45</v>
      </c>
    </row>
    <row r="254" spans="1:10" ht="39">
      <c r="A254" s="359" t="s">
        <v>291</v>
      </c>
      <c r="B254" s="342">
        <v>97734</v>
      </c>
      <c r="C254" s="341" t="s">
        <v>37</v>
      </c>
      <c r="D254" s="340" t="s">
        <v>382</v>
      </c>
      <c r="E254" s="341" t="s">
        <v>291</v>
      </c>
      <c r="F254" s="341"/>
      <c r="G254" s="342" t="s">
        <v>35</v>
      </c>
      <c r="H254" s="343">
        <v>0.0148</v>
      </c>
      <c r="I254" s="344">
        <v>2926.49</v>
      </c>
      <c r="J254" s="358">
        <v>43.31</v>
      </c>
    </row>
    <row r="255" spans="1:10" ht="39">
      <c r="A255" s="359" t="s">
        <v>291</v>
      </c>
      <c r="B255" s="342">
        <v>101619</v>
      </c>
      <c r="C255" s="341" t="s">
        <v>37</v>
      </c>
      <c r="D255" s="340" t="s">
        <v>383</v>
      </c>
      <c r="E255" s="341" t="s">
        <v>291</v>
      </c>
      <c r="F255" s="341"/>
      <c r="G255" s="342" t="s">
        <v>35</v>
      </c>
      <c r="H255" s="343">
        <v>0.049</v>
      </c>
      <c r="I255" s="344">
        <v>0.049</v>
      </c>
      <c r="J255" s="358">
        <v>17.72</v>
      </c>
    </row>
    <row r="256" spans="1:10" ht="12.75">
      <c r="A256" s="350"/>
      <c r="B256" s="346"/>
      <c r="C256" s="331"/>
      <c r="D256" s="332"/>
      <c r="E256" s="331"/>
      <c r="F256" s="333"/>
      <c r="G256" s="328"/>
      <c r="H256" s="329"/>
      <c r="I256" s="330" t="s">
        <v>278</v>
      </c>
      <c r="J256" s="349">
        <f>SUM(J251:J255)</f>
        <v>207.13</v>
      </c>
    </row>
    <row r="257" spans="1:10" ht="12.75">
      <c r="A257" s="350"/>
      <c r="B257" s="346"/>
      <c r="C257" s="331"/>
      <c r="D257" s="332"/>
      <c r="E257" s="331"/>
      <c r="F257" s="333"/>
      <c r="G257" s="331"/>
      <c r="H257" s="334" t="s">
        <v>279</v>
      </c>
      <c r="I257" s="334"/>
      <c r="J257" s="351">
        <f>J256*G3</f>
        <v>61.186201999999994</v>
      </c>
    </row>
    <row r="258" spans="1:10" ht="12.75">
      <c r="A258" s="352"/>
      <c r="B258" s="347"/>
      <c r="C258" s="335"/>
      <c r="D258" s="336"/>
      <c r="E258" s="335"/>
      <c r="F258" s="335"/>
      <c r="G258" s="335"/>
      <c r="H258" s="337"/>
      <c r="I258" s="335" t="s">
        <v>309</v>
      </c>
      <c r="J258" s="353">
        <f>SUM(J256:J257)</f>
        <v>268.316202</v>
      </c>
    </row>
    <row r="259" spans="1:10" ht="13.5">
      <c r="A259" s="456" t="s">
        <v>238</v>
      </c>
      <c r="B259" s="457"/>
      <c r="C259" s="458"/>
      <c r="D259" s="459"/>
      <c r="E259" s="460"/>
      <c r="F259" s="460"/>
      <c r="G259" s="457"/>
      <c r="H259" s="461"/>
      <c r="I259" s="461"/>
      <c r="J259" s="462"/>
    </row>
    <row r="260" spans="1:10" ht="52.5">
      <c r="A260" s="415" t="s">
        <v>266</v>
      </c>
      <c r="B260" s="390">
        <v>101636</v>
      </c>
      <c r="C260" s="389" t="s">
        <v>37</v>
      </c>
      <c r="D260" s="391" t="s">
        <v>384</v>
      </c>
      <c r="E260" s="392" t="s">
        <v>284</v>
      </c>
      <c r="F260" s="392"/>
      <c r="G260" s="390" t="s">
        <v>35</v>
      </c>
      <c r="H260" s="393">
        <v>1</v>
      </c>
      <c r="I260" s="394">
        <f>J260</f>
        <v>151.72</v>
      </c>
      <c r="J260" s="416">
        <f>SUM(J261:J265)</f>
        <v>151.72</v>
      </c>
    </row>
    <row r="261" spans="1:10" ht="52.5">
      <c r="A261" s="359" t="s">
        <v>291</v>
      </c>
      <c r="B261" s="342">
        <v>1022</v>
      </c>
      <c r="C261" s="341" t="s">
        <v>37</v>
      </c>
      <c r="D261" s="340" t="s">
        <v>385</v>
      </c>
      <c r="E261" s="398" t="s">
        <v>291</v>
      </c>
      <c r="F261" s="398"/>
      <c r="G261" s="342" t="s">
        <v>265</v>
      </c>
      <c r="H261" s="343">
        <v>5</v>
      </c>
      <c r="I261" s="344">
        <v>2.74</v>
      </c>
      <c r="J261" s="358">
        <v>13.7</v>
      </c>
    </row>
    <row r="262" spans="1:10" ht="26.25">
      <c r="A262" s="359" t="s">
        <v>291</v>
      </c>
      <c r="B262" s="342">
        <v>2512</v>
      </c>
      <c r="C262" s="341" t="s">
        <v>37</v>
      </c>
      <c r="D262" s="340" t="s">
        <v>386</v>
      </c>
      <c r="E262" s="398" t="s">
        <v>291</v>
      </c>
      <c r="F262" s="398"/>
      <c r="G262" s="342" t="s">
        <v>287</v>
      </c>
      <c r="H262" s="343">
        <v>1</v>
      </c>
      <c r="I262" s="344">
        <v>43.3</v>
      </c>
      <c r="J262" s="358">
        <v>43.3</v>
      </c>
    </row>
    <row r="263" spans="1:10" ht="66">
      <c r="A263" s="359" t="s">
        <v>291</v>
      </c>
      <c r="B263" s="342">
        <v>5928</v>
      </c>
      <c r="C263" s="341" t="s">
        <v>37</v>
      </c>
      <c r="D263" s="340" t="s">
        <v>387</v>
      </c>
      <c r="E263" s="341" t="s">
        <v>314</v>
      </c>
      <c r="F263" s="341"/>
      <c r="G263" s="342" t="s">
        <v>287</v>
      </c>
      <c r="H263" s="343">
        <v>0.2388</v>
      </c>
      <c r="I263" s="344">
        <v>273.16</v>
      </c>
      <c r="J263" s="358">
        <v>65.23</v>
      </c>
    </row>
    <row r="264" spans="1:10" ht="26.25">
      <c r="A264" s="359" t="s">
        <v>272</v>
      </c>
      <c r="B264" s="342">
        <v>88247</v>
      </c>
      <c r="C264" s="341" t="s">
        <v>37</v>
      </c>
      <c r="D264" s="340" t="s">
        <v>370</v>
      </c>
      <c r="E264" s="341"/>
      <c r="F264" s="341"/>
      <c r="G264" s="342" t="s">
        <v>35</v>
      </c>
      <c r="H264" s="343">
        <v>0.673</v>
      </c>
      <c r="I264" s="344">
        <v>19.83</v>
      </c>
      <c r="J264" s="358">
        <v>13.34</v>
      </c>
    </row>
    <row r="265" spans="1:10" ht="12.75">
      <c r="A265" s="359" t="s">
        <v>272</v>
      </c>
      <c r="B265" s="342">
        <v>88264</v>
      </c>
      <c r="C265" s="341" t="s">
        <v>37</v>
      </c>
      <c r="D265" s="340" t="s">
        <v>371</v>
      </c>
      <c r="E265" s="341"/>
      <c r="F265" s="341"/>
      <c r="G265" s="342" t="s">
        <v>35</v>
      </c>
      <c r="H265" s="343">
        <v>0.673</v>
      </c>
      <c r="I265" s="344">
        <v>24.01</v>
      </c>
      <c r="J265" s="358">
        <v>16.15</v>
      </c>
    </row>
    <row r="266" spans="1:10" ht="12.75">
      <c r="A266" s="350"/>
      <c r="B266" s="346"/>
      <c r="C266" s="331"/>
      <c r="D266" s="332"/>
      <c r="E266" s="331"/>
      <c r="F266" s="333"/>
      <c r="G266" s="328"/>
      <c r="H266" s="329"/>
      <c r="I266" s="330" t="s">
        <v>278</v>
      </c>
      <c r="J266" s="349">
        <f>SUM(J261:J265)</f>
        <v>151.72</v>
      </c>
    </row>
    <row r="267" spans="1:10" ht="12.75">
      <c r="A267" s="350"/>
      <c r="B267" s="346"/>
      <c r="C267" s="331"/>
      <c r="D267" s="332"/>
      <c r="E267" s="331"/>
      <c r="F267" s="333"/>
      <c r="G267" s="331"/>
      <c r="H267" s="334" t="s">
        <v>279</v>
      </c>
      <c r="I267" s="334"/>
      <c r="J267" s="351">
        <f>J266*G3</f>
        <v>44.818087999999996</v>
      </c>
    </row>
    <row r="268" spans="1:10" ht="13.5" thickBot="1">
      <c r="A268" s="360"/>
      <c r="B268" s="361"/>
      <c r="C268" s="362"/>
      <c r="D268" s="363"/>
      <c r="E268" s="362"/>
      <c r="F268" s="362"/>
      <c r="G268" s="362"/>
      <c r="H268" s="364"/>
      <c r="I268" s="362" t="s">
        <v>309</v>
      </c>
      <c r="J268" s="365">
        <f>SUM(J266:J267)</f>
        <v>196.538088</v>
      </c>
    </row>
    <row r="269" spans="1:10" ht="13.5">
      <c r="A269" s="449" t="s">
        <v>239</v>
      </c>
      <c r="B269" s="450"/>
      <c r="C269" s="451"/>
      <c r="D269" s="452"/>
      <c r="E269" s="453"/>
      <c r="F269" s="453"/>
      <c r="G269" s="450"/>
      <c r="H269" s="454"/>
      <c r="I269" s="454"/>
      <c r="J269" s="455"/>
    </row>
    <row r="270" spans="1:10" ht="39">
      <c r="A270" s="415" t="s">
        <v>266</v>
      </c>
      <c r="B270" s="390" t="s">
        <v>388</v>
      </c>
      <c r="C270" s="389" t="s">
        <v>37</v>
      </c>
      <c r="D270" s="391" t="s">
        <v>389</v>
      </c>
      <c r="E270" s="392" t="s">
        <v>284</v>
      </c>
      <c r="F270" s="392"/>
      <c r="G270" s="390" t="s">
        <v>35</v>
      </c>
      <c r="H270" s="393">
        <v>1</v>
      </c>
      <c r="I270" s="394">
        <f>J270</f>
        <v>976.1800000000001</v>
      </c>
      <c r="J270" s="416">
        <f>SUM(J271:J275)</f>
        <v>976.1800000000001</v>
      </c>
    </row>
    <row r="271" spans="1:10" ht="66">
      <c r="A271" s="359" t="s">
        <v>291</v>
      </c>
      <c r="B271" s="342">
        <v>5928</v>
      </c>
      <c r="C271" s="341" t="s">
        <v>37</v>
      </c>
      <c r="D271" s="340" t="s">
        <v>387</v>
      </c>
      <c r="E271" s="341" t="s">
        <v>314</v>
      </c>
      <c r="F271" s="341"/>
      <c r="G271" s="342" t="s">
        <v>287</v>
      </c>
      <c r="H271" s="343">
        <v>0.2388</v>
      </c>
      <c r="I271" s="344">
        <v>273.16</v>
      </c>
      <c r="J271" s="358">
        <v>65.23</v>
      </c>
    </row>
    <row r="272" spans="1:10" ht="26.25">
      <c r="A272" s="359" t="s">
        <v>291</v>
      </c>
      <c r="B272" s="342">
        <v>21127</v>
      </c>
      <c r="C272" s="341" t="s">
        <v>37</v>
      </c>
      <c r="D272" s="340" t="s">
        <v>375</v>
      </c>
      <c r="E272" s="398" t="s">
        <v>291</v>
      </c>
      <c r="F272" s="398"/>
      <c r="G272" s="342" t="s">
        <v>287</v>
      </c>
      <c r="H272" s="343">
        <v>0.014</v>
      </c>
      <c r="I272" s="344">
        <v>7.31</v>
      </c>
      <c r="J272" s="358">
        <v>0.1</v>
      </c>
    </row>
    <row r="273" spans="1:10" ht="26.25">
      <c r="A273" s="359" t="s">
        <v>291</v>
      </c>
      <c r="B273" s="342">
        <v>42248</v>
      </c>
      <c r="C273" s="341" t="s">
        <v>37</v>
      </c>
      <c r="D273" s="340" t="s">
        <v>390</v>
      </c>
      <c r="E273" s="341" t="s">
        <v>314</v>
      </c>
      <c r="F273" s="341"/>
      <c r="G273" s="342" t="s">
        <v>287</v>
      </c>
      <c r="H273" s="343">
        <v>1</v>
      </c>
      <c r="I273" s="344">
        <v>900.42</v>
      </c>
      <c r="J273" s="358">
        <v>900.42</v>
      </c>
    </row>
    <row r="274" spans="1:10" ht="26.25">
      <c r="A274" s="359" t="s">
        <v>272</v>
      </c>
      <c r="B274" s="342">
        <v>88247</v>
      </c>
      <c r="C274" s="341" t="s">
        <v>37</v>
      </c>
      <c r="D274" s="340" t="s">
        <v>370</v>
      </c>
      <c r="E274" s="341"/>
      <c r="F274" s="341"/>
      <c r="G274" s="342" t="s">
        <v>35</v>
      </c>
      <c r="H274" s="343">
        <v>0.2381</v>
      </c>
      <c r="I274" s="344">
        <v>19.83</v>
      </c>
      <c r="J274" s="358">
        <v>4.72</v>
      </c>
    </row>
    <row r="275" spans="1:10" ht="12.75">
      <c r="A275" s="359" t="s">
        <v>272</v>
      </c>
      <c r="B275" s="342">
        <v>88264</v>
      </c>
      <c r="C275" s="341" t="s">
        <v>37</v>
      </c>
      <c r="D275" s="340" t="s">
        <v>371</v>
      </c>
      <c r="E275" s="341"/>
      <c r="F275" s="341"/>
      <c r="G275" s="342" t="s">
        <v>35</v>
      </c>
      <c r="H275" s="343">
        <v>0.2381</v>
      </c>
      <c r="I275" s="344">
        <v>24.01</v>
      </c>
      <c r="J275" s="358">
        <v>5.71</v>
      </c>
    </row>
    <row r="276" spans="1:10" ht="12.75">
      <c r="A276" s="350"/>
      <c r="B276" s="346"/>
      <c r="C276" s="331"/>
      <c r="D276" s="332"/>
      <c r="E276" s="331"/>
      <c r="F276" s="333"/>
      <c r="G276" s="328"/>
      <c r="H276" s="329"/>
      <c r="I276" s="330" t="s">
        <v>278</v>
      </c>
      <c r="J276" s="349">
        <f>SUM(J271:J275)</f>
        <v>976.1800000000001</v>
      </c>
    </row>
    <row r="277" spans="1:10" ht="12.75">
      <c r="A277" s="350"/>
      <c r="B277" s="346"/>
      <c r="C277" s="331"/>
      <c r="D277" s="332"/>
      <c r="E277" s="331"/>
      <c r="F277" s="333"/>
      <c r="G277" s="331"/>
      <c r="H277" s="334" t="s">
        <v>279</v>
      </c>
      <c r="I277" s="334"/>
      <c r="J277" s="351">
        <f>J276*G3</f>
        <v>288.36357200000003</v>
      </c>
    </row>
    <row r="278" spans="1:10" ht="12.75">
      <c r="A278" s="352"/>
      <c r="B278" s="347"/>
      <c r="C278" s="335"/>
      <c r="D278" s="336"/>
      <c r="E278" s="335"/>
      <c r="F278" s="335"/>
      <c r="G278" s="335"/>
      <c r="H278" s="337"/>
      <c r="I278" s="335" t="s">
        <v>309</v>
      </c>
      <c r="J278" s="353">
        <f>SUM(J276:J277)</f>
        <v>1264.543572</v>
      </c>
    </row>
    <row r="279" spans="1:10" ht="13.5">
      <c r="A279" s="456" t="s">
        <v>240</v>
      </c>
      <c r="B279" s="457"/>
      <c r="C279" s="458"/>
      <c r="D279" s="459"/>
      <c r="E279" s="460"/>
      <c r="F279" s="460"/>
      <c r="G279" s="457"/>
      <c r="H279" s="461"/>
      <c r="I279" s="461"/>
      <c r="J279" s="462"/>
    </row>
    <row r="280" spans="1:10" ht="52.5">
      <c r="A280" s="415" t="s">
        <v>266</v>
      </c>
      <c r="B280" s="390">
        <v>5045</v>
      </c>
      <c r="C280" s="389" t="s">
        <v>37</v>
      </c>
      <c r="D280" s="391" t="s">
        <v>391</v>
      </c>
      <c r="E280" s="392" t="s">
        <v>284</v>
      </c>
      <c r="F280" s="392"/>
      <c r="G280" s="390" t="s">
        <v>35</v>
      </c>
      <c r="H280" s="393">
        <v>1</v>
      </c>
      <c r="I280" s="394">
        <f>J280</f>
        <v>2739.95</v>
      </c>
      <c r="J280" s="416">
        <f>SUM(J281:J281)</f>
        <v>2739.95</v>
      </c>
    </row>
    <row r="281" spans="1:10" ht="52.5">
      <c r="A281" s="359" t="s">
        <v>291</v>
      </c>
      <c r="B281" s="342">
        <v>5928</v>
      </c>
      <c r="C281" s="341" t="s">
        <v>37</v>
      </c>
      <c r="D281" s="340" t="s">
        <v>391</v>
      </c>
      <c r="E281" s="341" t="s">
        <v>291</v>
      </c>
      <c r="F281" s="341"/>
      <c r="G281" s="342" t="s">
        <v>265</v>
      </c>
      <c r="H281" s="343">
        <v>1</v>
      </c>
      <c r="I281" s="344">
        <v>2739.95</v>
      </c>
      <c r="J281" s="358">
        <f>H281*I281</f>
        <v>2739.95</v>
      </c>
    </row>
    <row r="282" spans="1:10" ht="12.75">
      <c r="A282" s="350"/>
      <c r="B282" s="346"/>
      <c r="C282" s="331"/>
      <c r="D282" s="332"/>
      <c r="E282" s="331"/>
      <c r="F282" s="333"/>
      <c r="G282" s="328"/>
      <c r="H282" s="329"/>
      <c r="I282" s="330" t="s">
        <v>278</v>
      </c>
      <c r="J282" s="349">
        <f>SUM(J281:J281)</f>
        <v>2739.95</v>
      </c>
    </row>
    <row r="283" spans="1:10" ht="12.75">
      <c r="A283" s="350"/>
      <c r="B283" s="346"/>
      <c r="C283" s="331"/>
      <c r="D283" s="332"/>
      <c r="E283" s="331"/>
      <c r="F283" s="333"/>
      <c r="G283" s="331"/>
      <c r="H283" s="334" t="s">
        <v>279</v>
      </c>
      <c r="I283" s="334"/>
      <c r="J283" s="351">
        <f>J282*G3</f>
        <v>809.38123</v>
      </c>
    </row>
    <row r="284" spans="1:10" ht="13.5" thickBot="1">
      <c r="A284" s="360"/>
      <c r="B284" s="361"/>
      <c r="C284" s="362"/>
      <c r="D284" s="363"/>
      <c r="E284" s="362"/>
      <c r="F284" s="362"/>
      <c r="G284" s="362"/>
      <c r="H284" s="364"/>
      <c r="I284" s="362" t="s">
        <v>309</v>
      </c>
      <c r="J284" s="365">
        <f>SUM(J282:J283)</f>
        <v>3549.33123</v>
      </c>
    </row>
    <row r="285" spans="1:10" ht="13.5">
      <c r="A285" s="449" t="s">
        <v>241</v>
      </c>
      <c r="B285" s="450"/>
      <c r="C285" s="451"/>
      <c r="D285" s="452"/>
      <c r="E285" s="453"/>
      <c r="F285" s="453"/>
      <c r="G285" s="450"/>
      <c r="H285" s="454"/>
      <c r="I285" s="454"/>
      <c r="J285" s="455"/>
    </row>
    <row r="286" spans="1:10" ht="66">
      <c r="A286" s="415" t="s">
        <v>266</v>
      </c>
      <c r="B286" s="390" t="s">
        <v>392</v>
      </c>
      <c r="C286" s="389" t="s">
        <v>37</v>
      </c>
      <c r="D286" s="391" t="s">
        <v>230</v>
      </c>
      <c r="E286" s="392" t="s">
        <v>284</v>
      </c>
      <c r="F286" s="392"/>
      <c r="G286" s="390" t="s">
        <v>265</v>
      </c>
      <c r="H286" s="393">
        <v>1</v>
      </c>
      <c r="I286" s="394">
        <f>J286</f>
        <v>485.60332</v>
      </c>
      <c r="J286" s="416">
        <f>SUM(J287:J290)</f>
        <v>485.60332</v>
      </c>
    </row>
    <row r="287" spans="1:10" ht="66">
      <c r="A287" s="359" t="s">
        <v>291</v>
      </c>
      <c r="B287" s="342">
        <v>5928</v>
      </c>
      <c r="C287" s="341" t="s">
        <v>37</v>
      </c>
      <c r="D287" s="340" t="s">
        <v>387</v>
      </c>
      <c r="E287" s="341" t="s">
        <v>314</v>
      </c>
      <c r="F287" s="341"/>
      <c r="G287" s="342" t="s">
        <v>287</v>
      </c>
      <c r="H287" s="343">
        <v>0.077</v>
      </c>
      <c r="I287" s="344">
        <v>273.16</v>
      </c>
      <c r="J287" s="358">
        <f>H287*I287</f>
        <v>21.033320000000003</v>
      </c>
    </row>
    <row r="288" spans="1:10" ht="12.75">
      <c r="A288" s="359" t="s">
        <v>291</v>
      </c>
      <c r="B288" s="342">
        <v>863</v>
      </c>
      <c r="C288" s="341" t="s">
        <v>37</v>
      </c>
      <c r="D288" s="340" t="s">
        <v>393</v>
      </c>
      <c r="E288" s="341" t="s">
        <v>291</v>
      </c>
      <c r="F288" s="341"/>
      <c r="G288" s="342" t="s">
        <v>287</v>
      </c>
      <c r="H288" s="343">
        <v>9</v>
      </c>
      <c r="I288" s="344">
        <v>38.21</v>
      </c>
      <c r="J288" s="358">
        <f>H288*I288</f>
        <v>343.89</v>
      </c>
    </row>
    <row r="289" spans="1:10" ht="26.25">
      <c r="A289" s="359" t="s">
        <v>272</v>
      </c>
      <c r="B289" s="342">
        <v>88247</v>
      </c>
      <c r="C289" s="341" t="s">
        <v>37</v>
      </c>
      <c r="D289" s="340" t="s">
        <v>370</v>
      </c>
      <c r="E289" s="341"/>
      <c r="F289" s="341"/>
      <c r="G289" s="342" t="s">
        <v>35</v>
      </c>
      <c r="H289" s="343">
        <v>1.233</v>
      </c>
      <c r="I289" s="344">
        <v>19.83</v>
      </c>
      <c r="J289" s="358">
        <v>24.45</v>
      </c>
    </row>
    <row r="290" spans="1:10" ht="12.75">
      <c r="A290" s="359" t="s">
        <v>272</v>
      </c>
      <c r="B290" s="342">
        <v>88264</v>
      </c>
      <c r="C290" s="341" t="s">
        <v>37</v>
      </c>
      <c r="D290" s="340" t="s">
        <v>371</v>
      </c>
      <c r="E290" s="341"/>
      <c r="F290" s="341"/>
      <c r="G290" s="342" t="s">
        <v>35</v>
      </c>
      <c r="H290" s="343">
        <v>4.008</v>
      </c>
      <c r="I290" s="344">
        <v>24.01</v>
      </c>
      <c r="J290" s="358">
        <v>96.23</v>
      </c>
    </row>
    <row r="291" spans="1:10" ht="12.75">
      <c r="A291" s="350"/>
      <c r="B291" s="346"/>
      <c r="C291" s="331"/>
      <c r="D291" s="332"/>
      <c r="E291" s="331"/>
      <c r="F291" s="333"/>
      <c r="G291" s="328"/>
      <c r="H291" s="329"/>
      <c r="I291" s="330" t="s">
        <v>278</v>
      </c>
      <c r="J291" s="349">
        <f>SUM(J287:J290)</f>
        <v>485.60332</v>
      </c>
    </row>
    <row r="292" spans="1:10" ht="12.75">
      <c r="A292" s="350"/>
      <c r="B292" s="346"/>
      <c r="C292" s="331"/>
      <c r="D292" s="332"/>
      <c r="E292" s="331"/>
      <c r="F292" s="333"/>
      <c r="G292" s="331"/>
      <c r="H292" s="334" t="s">
        <v>279</v>
      </c>
      <c r="I292" s="334"/>
      <c r="J292" s="351">
        <f>J291*G3</f>
        <v>143.447220728</v>
      </c>
    </row>
    <row r="293" spans="1:10" ht="12.75">
      <c r="A293" s="352"/>
      <c r="B293" s="347"/>
      <c r="C293" s="335"/>
      <c r="D293" s="336"/>
      <c r="E293" s="335"/>
      <c r="F293" s="335"/>
      <c r="G293" s="335"/>
      <c r="H293" s="337"/>
      <c r="I293" s="335" t="s">
        <v>309</v>
      </c>
      <c r="J293" s="353">
        <f>SUM(J291:J292)</f>
        <v>629.050540728</v>
      </c>
    </row>
    <row r="294" spans="1:10" ht="13.5">
      <c r="A294" s="456" t="s">
        <v>242</v>
      </c>
      <c r="B294" s="457"/>
      <c r="C294" s="458"/>
      <c r="D294" s="459"/>
      <c r="E294" s="460"/>
      <c r="F294" s="460"/>
      <c r="G294" s="457"/>
      <c r="H294" s="461"/>
      <c r="I294" s="461"/>
      <c r="J294" s="462"/>
    </row>
    <row r="295" spans="1:10" ht="39">
      <c r="A295" s="415" t="s">
        <v>266</v>
      </c>
      <c r="B295" s="390">
        <v>93653</v>
      </c>
      <c r="C295" s="389" t="s">
        <v>37</v>
      </c>
      <c r="D295" s="391" t="s">
        <v>394</v>
      </c>
      <c r="E295" s="392" t="s">
        <v>284</v>
      </c>
      <c r="F295" s="392"/>
      <c r="G295" s="390" t="s">
        <v>265</v>
      </c>
      <c r="H295" s="393">
        <v>1</v>
      </c>
      <c r="I295" s="394">
        <f>J295</f>
        <v>11.079999999999998</v>
      </c>
      <c r="J295" s="416">
        <f>SUM(J296:J299)</f>
        <v>11.079999999999998</v>
      </c>
    </row>
    <row r="296" spans="1:10" ht="39">
      <c r="A296" s="359" t="s">
        <v>291</v>
      </c>
      <c r="B296" s="342">
        <v>1570</v>
      </c>
      <c r="C296" s="341" t="s">
        <v>37</v>
      </c>
      <c r="D296" s="340" t="s">
        <v>395</v>
      </c>
      <c r="E296" s="341" t="s">
        <v>291</v>
      </c>
      <c r="F296" s="341"/>
      <c r="G296" s="342" t="s">
        <v>265</v>
      </c>
      <c r="H296" s="343">
        <v>1</v>
      </c>
      <c r="I296" s="344">
        <v>0.94</v>
      </c>
      <c r="J296" s="358">
        <f>H296*I296</f>
        <v>0.94</v>
      </c>
    </row>
    <row r="297" spans="1:10" ht="12.75">
      <c r="A297" s="359" t="s">
        <v>291</v>
      </c>
      <c r="B297" s="342">
        <v>34653</v>
      </c>
      <c r="C297" s="341" t="s">
        <v>37</v>
      </c>
      <c r="D297" s="340" t="s">
        <v>396</v>
      </c>
      <c r="E297" s="341" t="s">
        <v>291</v>
      </c>
      <c r="F297" s="341"/>
      <c r="G297" s="342" t="s">
        <v>265</v>
      </c>
      <c r="H297" s="343">
        <v>1</v>
      </c>
      <c r="I297" s="344">
        <v>8.61</v>
      </c>
      <c r="J297" s="358">
        <v>8.61</v>
      </c>
    </row>
    <row r="298" spans="1:10" ht="26.25">
      <c r="A298" s="359" t="s">
        <v>272</v>
      </c>
      <c r="B298" s="342">
        <v>88247</v>
      </c>
      <c r="C298" s="341" t="s">
        <v>37</v>
      </c>
      <c r="D298" s="340" t="s">
        <v>370</v>
      </c>
      <c r="E298" s="341"/>
      <c r="F298" s="341"/>
      <c r="G298" s="342" t="s">
        <v>35</v>
      </c>
      <c r="H298" s="343">
        <v>0.0352</v>
      </c>
      <c r="I298" s="344">
        <v>19.83</v>
      </c>
      <c r="J298" s="358">
        <v>0.69</v>
      </c>
    </row>
    <row r="299" spans="1:10" ht="12.75">
      <c r="A299" s="359" t="s">
        <v>272</v>
      </c>
      <c r="B299" s="342">
        <v>88264</v>
      </c>
      <c r="C299" s="341" t="s">
        <v>37</v>
      </c>
      <c r="D299" s="340" t="s">
        <v>371</v>
      </c>
      <c r="E299" s="341"/>
      <c r="F299" s="341"/>
      <c r="G299" s="342" t="s">
        <v>35</v>
      </c>
      <c r="H299" s="343">
        <v>0.0352</v>
      </c>
      <c r="I299" s="344">
        <v>24.01</v>
      </c>
      <c r="J299" s="358">
        <v>0.84</v>
      </c>
    </row>
    <row r="300" spans="1:10" ht="12.75">
      <c r="A300" s="350"/>
      <c r="B300" s="346"/>
      <c r="C300" s="331"/>
      <c r="D300" s="332"/>
      <c r="E300" s="331"/>
      <c r="F300" s="333"/>
      <c r="G300" s="328"/>
      <c r="H300" s="329"/>
      <c r="I300" s="330" t="s">
        <v>278</v>
      </c>
      <c r="J300" s="349">
        <f>SUM(J296:J299)</f>
        <v>11.079999999999998</v>
      </c>
    </row>
    <row r="301" spans="1:10" ht="12.75">
      <c r="A301" s="350"/>
      <c r="B301" s="346"/>
      <c r="C301" s="331"/>
      <c r="D301" s="332"/>
      <c r="E301" s="331"/>
      <c r="F301" s="333"/>
      <c r="G301" s="331"/>
      <c r="H301" s="334" t="s">
        <v>279</v>
      </c>
      <c r="I301" s="334"/>
      <c r="J301" s="351">
        <f>J300*G3</f>
        <v>3.2730319999999993</v>
      </c>
    </row>
    <row r="302" spans="1:10" ht="13.5" thickBot="1">
      <c r="A302" s="360"/>
      <c r="B302" s="361"/>
      <c r="C302" s="362"/>
      <c r="D302" s="363"/>
      <c r="E302" s="362"/>
      <c r="F302" s="362"/>
      <c r="G302" s="362"/>
      <c r="H302" s="364"/>
      <c r="I302" s="362" t="s">
        <v>309</v>
      </c>
      <c r="J302" s="365">
        <f>SUM(J300:J301)</f>
        <v>14.353031999999997</v>
      </c>
    </row>
    <row r="303" spans="1:10" ht="13.5">
      <c r="A303" s="449" t="s">
        <v>243</v>
      </c>
      <c r="B303" s="450"/>
      <c r="C303" s="451"/>
      <c r="D303" s="452"/>
      <c r="E303" s="453"/>
      <c r="F303" s="453"/>
      <c r="G303" s="450"/>
      <c r="H303" s="454"/>
      <c r="I303" s="454"/>
      <c r="J303" s="455"/>
    </row>
    <row r="304" spans="1:10" ht="39">
      <c r="A304" s="415" t="s">
        <v>266</v>
      </c>
      <c r="B304" s="390">
        <v>93654</v>
      </c>
      <c r="C304" s="389" t="s">
        <v>37</v>
      </c>
      <c r="D304" s="391" t="s">
        <v>397</v>
      </c>
      <c r="E304" s="392" t="s">
        <v>284</v>
      </c>
      <c r="F304" s="392"/>
      <c r="G304" s="390" t="s">
        <v>265</v>
      </c>
      <c r="H304" s="393">
        <v>1</v>
      </c>
      <c r="I304" s="394">
        <f>J304</f>
        <v>11.629999999999999</v>
      </c>
      <c r="J304" s="416">
        <f>SUM(J305:J308)</f>
        <v>11.629999999999999</v>
      </c>
    </row>
    <row r="305" spans="1:10" ht="39">
      <c r="A305" s="359" t="s">
        <v>291</v>
      </c>
      <c r="B305" s="342">
        <v>1570</v>
      </c>
      <c r="C305" s="341" t="s">
        <v>37</v>
      </c>
      <c r="D305" s="340" t="s">
        <v>395</v>
      </c>
      <c r="E305" s="341" t="s">
        <v>291</v>
      </c>
      <c r="F305" s="341"/>
      <c r="G305" s="342" t="s">
        <v>265</v>
      </c>
      <c r="H305" s="343">
        <v>1</v>
      </c>
      <c r="I305" s="344">
        <v>0.94</v>
      </c>
      <c r="J305" s="358">
        <f>H305*I305</f>
        <v>0.94</v>
      </c>
    </row>
    <row r="306" spans="1:10" ht="12.75">
      <c r="A306" s="359" t="s">
        <v>291</v>
      </c>
      <c r="B306" s="342">
        <v>34653</v>
      </c>
      <c r="C306" s="341" t="s">
        <v>37</v>
      </c>
      <c r="D306" s="340" t="s">
        <v>396</v>
      </c>
      <c r="E306" s="341" t="s">
        <v>291</v>
      </c>
      <c r="F306" s="341"/>
      <c r="G306" s="342" t="s">
        <v>265</v>
      </c>
      <c r="H306" s="343">
        <v>1</v>
      </c>
      <c r="I306" s="344">
        <v>8.61</v>
      </c>
      <c r="J306" s="358">
        <v>8.61</v>
      </c>
    </row>
    <row r="307" spans="1:10" ht="26.25">
      <c r="A307" s="359" t="s">
        <v>272</v>
      </c>
      <c r="B307" s="342">
        <v>88247</v>
      </c>
      <c r="C307" s="341" t="s">
        <v>37</v>
      </c>
      <c r="D307" s="340" t="s">
        <v>370</v>
      </c>
      <c r="E307" s="341"/>
      <c r="F307" s="341"/>
      <c r="G307" s="342" t="s">
        <v>35</v>
      </c>
      <c r="H307" s="343">
        <v>0.476</v>
      </c>
      <c r="I307" s="344">
        <v>19.83</v>
      </c>
      <c r="J307" s="358">
        <v>0.94</v>
      </c>
    </row>
    <row r="308" spans="1:10" ht="12.75">
      <c r="A308" s="359" t="s">
        <v>272</v>
      </c>
      <c r="B308" s="342">
        <v>88264</v>
      </c>
      <c r="C308" s="341" t="s">
        <v>37</v>
      </c>
      <c r="D308" s="340" t="s">
        <v>371</v>
      </c>
      <c r="E308" s="341"/>
      <c r="F308" s="341"/>
      <c r="G308" s="342" t="s">
        <v>35</v>
      </c>
      <c r="H308" s="343">
        <v>0.476</v>
      </c>
      <c r="I308" s="344">
        <v>24.01</v>
      </c>
      <c r="J308" s="358">
        <v>1.14</v>
      </c>
    </row>
    <row r="309" spans="1:10" ht="12.75">
      <c r="A309" s="350"/>
      <c r="B309" s="346"/>
      <c r="C309" s="331"/>
      <c r="D309" s="332"/>
      <c r="E309" s="331"/>
      <c r="F309" s="333"/>
      <c r="G309" s="328"/>
      <c r="H309" s="329"/>
      <c r="I309" s="330" t="s">
        <v>278</v>
      </c>
      <c r="J309" s="349">
        <f>SUM(J305:J308)</f>
        <v>11.629999999999999</v>
      </c>
    </row>
    <row r="310" spans="1:10" ht="12.75">
      <c r="A310" s="350"/>
      <c r="B310" s="346"/>
      <c r="C310" s="331"/>
      <c r="D310" s="332"/>
      <c r="E310" s="331"/>
      <c r="F310" s="333"/>
      <c r="G310" s="331"/>
      <c r="H310" s="334" t="s">
        <v>279</v>
      </c>
      <c r="I310" s="334"/>
      <c r="J310" s="351">
        <f>J309*G3</f>
        <v>3.4355019999999996</v>
      </c>
    </row>
    <row r="311" spans="1:10" ht="12.75">
      <c r="A311" s="352"/>
      <c r="B311" s="347"/>
      <c r="C311" s="335"/>
      <c r="D311" s="336"/>
      <c r="E311" s="335"/>
      <c r="F311" s="335"/>
      <c r="G311" s="335"/>
      <c r="H311" s="337"/>
      <c r="I311" s="335" t="s">
        <v>309</v>
      </c>
      <c r="J311" s="353">
        <f>SUM(J309:J310)</f>
        <v>15.065501999999999</v>
      </c>
    </row>
    <row r="312" spans="1:10" ht="13.5">
      <c r="A312" s="456" t="s">
        <v>244</v>
      </c>
      <c r="B312" s="457"/>
      <c r="C312" s="458"/>
      <c r="D312" s="459"/>
      <c r="E312" s="460"/>
      <c r="F312" s="460"/>
      <c r="G312" s="457"/>
      <c r="H312" s="461"/>
      <c r="I312" s="461"/>
      <c r="J312" s="462"/>
    </row>
    <row r="313" spans="1:10" ht="39">
      <c r="A313" s="415" t="s">
        <v>266</v>
      </c>
      <c r="B313" s="390">
        <v>93656</v>
      </c>
      <c r="C313" s="389" t="s">
        <v>37</v>
      </c>
      <c r="D313" s="391" t="s">
        <v>398</v>
      </c>
      <c r="E313" s="392" t="s">
        <v>284</v>
      </c>
      <c r="F313" s="392"/>
      <c r="G313" s="390" t="s">
        <v>265</v>
      </c>
      <c r="H313" s="393">
        <v>1</v>
      </c>
      <c r="I313" s="394">
        <f>J313</f>
        <v>12.74</v>
      </c>
      <c r="J313" s="416">
        <f>SUM(J314:J317)</f>
        <v>12.74</v>
      </c>
    </row>
    <row r="314" spans="1:10" ht="39">
      <c r="A314" s="359" t="s">
        <v>291</v>
      </c>
      <c r="B314" s="342">
        <v>1571</v>
      </c>
      <c r="C314" s="341" t="s">
        <v>37</v>
      </c>
      <c r="D314" s="340" t="s">
        <v>399</v>
      </c>
      <c r="E314" s="341" t="s">
        <v>291</v>
      </c>
      <c r="F314" s="341"/>
      <c r="G314" s="342" t="s">
        <v>265</v>
      </c>
      <c r="H314" s="343">
        <v>1</v>
      </c>
      <c r="I314" s="344">
        <v>1.23</v>
      </c>
      <c r="J314" s="358">
        <f>H314*I314</f>
        <v>1.23</v>
      </c>
    </row>
    <row r="315" spans="1:10" ht="12.75">
      <c r="A315" s="359" t="s">
        <v>291</v>
      </c>
      <c r="B315" s="342">
        <v>34653</v>
      </c>
      <c r="C315" s="341" t="s">
        <v>37</v>
      </c>
      <c r="D315" s="340" t="s">
        <v>396</v>
      </c>
      <c r="E315" s="341" t="s">
        <v>291</v>
      </c>
      <c r="F315" s="341"/>
      <c r="G315" s="342" t="s">
        <v>265</v>
      </c>
      <c r="H315" s="343">
        <v>1</v>
      </c>
      <c r="I315" s="344">
        <v>8.61</v>
      </c>
      <c r="J315" s="358">
        <v>8.61</v>
      </c>
    </row>
    <row r="316" spans="1:10" ht="26.25">
      <c r="A316" s="359" t="s">
        <v>272</v>
      </c>
      <c r="B316" s="342">
        <v>88247</v>
      </c>
      <c r="C316" s="341" t="s">
        <v>37</v>
      </c>
      <c r="D316" s="340" t="s">
        <v>370</v>
      </c>
      <c r="E316" s="341"/>
      <c r="F316" s="341"/>
      <c r="G316" s="342" t="s">
        <v>35</v>
      </c>
      <c r="H316" s="343">
        <v>0.0663</v>
      </c>
      <c r="I316" s="344">
        <v>19.83</v>
      </c>
      <c r="J316" s="358">
        <v>1.31</v>
      </c>
    </row>
    <row r="317" spans="1:10" ht="12.75">
      <c r="A317" s="359" t="s">
        <v>272</v>
      </c>
      <c r="B317" s="342">
        <v>88264</v>
      </c>
      <c r="C317" s="341" t="s">
        <v>37</v>
      </c>
      <c r="D317" s="340" t="s">
        <v>371</v>
      </c>
      <c r="E317" s="341"/>
      <c r="F317" s="341"/>
      <c r="G317" s="342" t="s">
        <v>35</v>
      </c>
      <c r="H317" s="343">
        <v>0.0663</v>
      </c>
      <c r="I317" s="344">
        <v>24.01</v>
      </c>
      <c r="J317" s="358">
        <v>1.59</v>
      </c>
    </row>
    <row r="318" spans="1:10" ht="12.75">
      <c r="A318" s="350"/>
      <c r="B318" s="346"/>
      <c r="C318" s="331"/>
      <c r="D318" s="332"/>
      <c r="E318" s="331"/>
      <c r="F318" s="333"/>
      <c r="G318" s="328"/>
      <c r="H318" s="329"/>
      <c r="I318" s="330" t="s">
        <v>278</v>
      </c>
      <c r="J318" s="349">
        <f>SUM(J314:J317)</f>
        <v>12.74</v>
      </c>
    </row>
    <row r="319" spans="1:10" ht="12.75">
      <c r="A319" s="350"/>
      <c r="B319" s="346"/>
      <c r="C319" s="331"/>
      <c r="D319" s="332"/>
      <c r="E319" s="331"/>
      <c r="F319" s="333"/>
      <c r="G319" s="331"/>
      <c r="H319" s="334" t="s">
        <v>279</v>
      </c>
      <c r="I319" s="334"/>
      <c r="J319" s="351">
        <f>J318*G3</f>
        <v>3.763396</v>
      </c>
    </row>
    <row r="320" spans="1:10" ht="13.5" thickBot="1">
      <c r="A320" s="360"/>
      <c r="B320" s="361"/>
      <c r="C320" s="362"/>
      <c r="D320" s="363"/>
      <c r="E320" s="362"/>
      <c r="F320" s="362"/>
      <c r="G320" s="362"/>
      <c r="H320" s="364"/>
      <c r="I320" s="362" t="s">
        <v>309</v>
      </c>
      <c r="J320" s="365">
        <f>SUM(J318:J319)</f>
        <v>16.503396000000002</v>
      </c>
    </row>
    <row r="321" spans="1:10" ht="13.5">
      <c r="A321" s="449" t="s">
        <v>245</v>
      </c>
      <c r="B321" s="450"/>
      <c r="C321" s="451"/>
      <c r="D321" s="452"/>
      <c r="E321" s="453"/>
      <c r="F321" s="453"/>
      <c r="G321" s="450"/>
      <c r="H321" s="454"/>
      <c r="I321" s="454"/>
      <c r="J321" s="455"/>
    </row>
    <row r="322" spans="1:10" ht="39">
      <c r="A322" s="491" t="s">
        <v>266</v>
      </c>
      <c r="B322" s="492">
        <v>93656</v>
      </c>
      <c r="C322" s="493" t="s">
        <v>37</v>
      </c>
      <c r="D322" s="494" t="s">
        <v>398</v>
      </c>
      <c r="E322" s="495" t="s">
        <v>284</v>
      </c>
      <c r="F322" s="495"/>
      <c r="G322" s="492" t="s">
        <v>265</v>
      </c>
      <c r="H322" s="496">
        <v>1</v>
      </c>
      <c r="I322" s="497">
        <f>J322</f>
        <v>14.05</v>
      </c>
      <c r="J322" s="498">
        <f>SUM(J323:J326)</f>
        <v>14.05</v>
      </c>
    </row>
    <row r="323" spans="1:10" ht="39">
      <c r="A323" s="359" t="s">
        <v>291</v>
      </c>
      <c r="B323" s="342">
        <v>1573</v>
      </c>
      <c r="C323" s="341" t="s">
        <v>37</v>
      </c>
      <c r="D323" s="340" t="s">
        <v>400</v>
      </c>
      <c r="E323" s="341" t="s">
        <v>291</v>
      </c>
      <c r="F323" s="341"/>
      <c r="G323" s="342" t="s">
        <v>265</v>
      </c>
      <c r="H323" s="343">
        <v>1</v>
      </c>
      <c r="I323" s="344">
        <v>1.46</v>
      </c>
      <c r="J323" s="358">
        <f>H323*I323</f>
        <v>1.46</v>
      </c>
    </row>
    <row r="324" spans="1:10" ht="12.75">
      <c r="A324" s="359" t="s">
        <v>291</v>
      </c>
      <c r="B324" s="342">
        <v>34653</v>
      </c>
      <c r="C324" s="341" t="s">
        <v>37</v>
      </c>
      <c r="D324" s="340" t="s">
        <v>396</v>
      </c>
      <c r="E324" s="341" t="s">
        <v>291</v>
      </c>
      <c r="F324" s="341"/>
      <c r="G324" s="342" t="s">
        <v>265</v>
      </c>
      <c r="H324" s="343">
        <v>1</v>
      </c>
      <c r="I324" s="344">
        <v>8.61</v>
      </c>
      <c r="J324" s="358">
        <v>8.61</v>
      </c>
    </row>
    <row r="325" spans="1:10" ht="26.25">
      <c r="A325" s="359" t="s">
        <v>272</v>
      </c>
      <c r="B325" s="342">
        <v>88247</v>
      </c>
      <c r="C325" s="341" t="s">
        <v>37</v>
      </c>
      <c r="D325" s="340" t="s">
        <v>370</v>
      </c>
      <c r="E325" s="341"/>
      <c r="F325" s="341"/>
      <c r="G325" s="342" t="s">
        <v>35</v>
      </c>
      <c r="H325" s="343">
        <v>0.0911</v>
      </c>
      <c r="I325" s="344">
        <v>19.83</v>
      </c>
      <c r="J325" s="358">
        <v>1.8</v>
      </c>
    </row>
    <row r="326" spans="1:10" ht="12.75">
      <c r="A326" s="359" t="s">
        <v>272</v>
      </c>
      <c r="B326" s="342">
        <v>88264</v>
      </c>
      <c r="C326" s="341" t="s">
        <v>37</v>
      </c>
      <c r="D326" s="340" t="s">
        <v>371</v>
      </c>
      <c r="E326" s="341"/>
      <c r="F326" s="341"/>
      <c r="G326" s="342" t="s">
        <v>35</v>
      </c>
      <c r="H326" s="343">
        <v>0.0911</v>
      </c>
      <c r="I326" s="344">
        <v>24.01</v>
      </c>
      <c r="J326" s="358">
        <v>2.18</v>
      </c>
    </row>
    <row r="327" spans="1:10" ht="12.75">
      <c r="A327" s="350"/>
      <c r="B327" s="346"/>
      <c r="C327" s="331"/>
      <c r="D327" s="332"/>
      <c r="E327" s="331"/>
      <c r="F327" s="333"/>
      <c r="G327" s="328"/>
      <c r="H327" s="329"/>
      <c r="I327" s="330" t="s">
        <v>278</v>
      </c>
      <c r="J327" s="349">
        <f>SUM(J323:J326)</f>
        <v>14.05</v>
      </c>
    </row>
    <row r="328" spans="1:10" ht="12.75">
      <c r="A328" s="350"/>
      <c r="B328" s="346"/>
      <c r="C328" s="331"/>
      <c r="D328" s="332"/>
      <c r="E328" s="331"/>
      <c r="F328" s="333"/>
      <c r="G328" s="331"/>
      <c r="H328" s="334" t="s">
        <v>279</v>
      </c>
      <c r="I328" s="334"/>
      <c r="J328" s="351">
        <f>J327*G3</f>
        <v>4.150370000000001</v>
      </c>
    </row>
    <row r="329" spans="1:10" ht="13.5" thickBot="1">
      <c r="A329" s="360"/>
      <c r="B329" s="361"/>
      <c r="C329" s="362"/>
      <c r="D329" s="363"/>
      <c r="E329" s="362"/>
      <c r="F329" s="362"/>
      <c r="G329" s="362"/>
      <c r="H329" s="364"/>
      <c r="I329" s="362" t="s">
        <v>309</v>
      </c>
      <c r="J329" s="365">
        <f>SUM(J327:J328)</f>
        <v>18.20037</v>
      </c>
    </row>
    <row r="338" ht="12.75">
      <c r="J338" s="7" t="s">
        <v>254</v>
      </c>
    </row>
    <row r="343" spans="1:9" ht="12.75">
      <c r="A343" s="5"/>
      <c r="B343" s="5"/>
      <c r="C343" s="5"/>
      <c r="D343" s="6"/>
      <c r="E343" s="5"/>
      <c r="F343" s="15"/>
      <c r="G343" s="15"/>
      <c r="H343" s="15"/>
      <c r="I343" s="15"/>
    </row>
    <row r="344" spans="1:10" ht="12.75">
      <c r="A344" s="5"/>
      <c r="B344" s="5"/>
      <c r="C344" s="5"/>
      <c r="D344" s="6"/>
      <c r="E344" s="5"/>
      <c r="F344" s="15"/>
      <c r="G344" s="15"/>
      <c r="H344" s="15"/>
      <c r="I344" s="15"/>
      <c r="J344" s="7"/>
    </row>
    <row r="345" spans="1:10" ht="12.75">
      <c r="A345" s="5"/>
      <c r="B345" s="5"/>
      <c r="C345" s="5"/>
      <c r="D345" s="6"/>
      <c r="E345" s="5"/>
      <c r="F345" s="15"/>
      <c r="G345" s="15"/>
      <c r="H345" s="15"/>
      <c r="I345" s="15"/>
      <c r="J345" s="7"/>
    </row>
    <row r="346" spans="1:10" ht="15.75" customHeight="1">
      <c r="A346" s="324" t="s">
        <v>253</v>
      </c>
      <c r="B346" s="324"/>
      <c r="C346" s="324"/>
      <c r="D346" s="324"/>
      <c r="E346" s="324"/>
      <c r="F346" s="324"/>
      <c r="G346" s="324"/>
      <c r="H346" s="324"/>
      <c r="I346" s="324"/>
      <c r="J346" s="324"/>
    </row>
    <row r="347" spans="1:10" ht="15.75" customHeight="1">
      <c r="A347" s="324"/>
      <c r="B347" s="324"/>
      <c r="C347" s="324"/>
      <c r="D347" s="324"/>
      <c r="E347" s="324"/>
      <c r="F347" s="324"/>
      <c r="G347" s="324"/>
      <c r="H347" s="324"/>
      <c r="I347" s="324"/>
      <c r="J347" s="324"/>
    </row>
    <row r="348" spans="1:10" ht="15.75" customHeight="1">
      <c r="A348" s="324"/>
      <c r="B348" s="324"/>
      <c r="C348" s="324"/>
      <c r="D348" s="324"/>
      <c r="E348" s="324"/>
      <c r="F348" s="324"/>
      <c r="G348" s="324"/>
      <c r="H348" s="324"/>
      <c r="I348" s="324"/>
      <c r="J348" s="324"/>
    </row>
  </sheetData>
  <sheetProtection/>
  <mergeCells count="210">
    <mergeCell ref="H328:I328"/>
    <mergeCell ref="A1:J1"/>
    <mergeCell ref="A2:D3"/>
    <mergeCell ref="A4:D5"/>
    <mergeCell ref="E7:F7"/>
    <mergeCell ref="A346:J348"/>
    <mergeCell ref="H310:I310"/>
    <mergeCell ref="E312:F312"/>
    <mergeCell ref="E313:F313"/>
    <mergeCell ref="H319:I319"/>
    <mergeCell ref="E321:F321"/>
    <mergeCell ref="E322:F322"/>
    <mergeCell ref="H292:I292"/>
    <mergeCell ref="E294:F294"/>
    <mergeCell ref="E295:F295"/>
    <mergeCell ref="H301:I301"/>
    <mergeCell ref="E303:F303"/>
    <mergeCell ref="E304:F304"/>
    <mergeCell ref="H277:I277"/>
    <mergeCell ref="E279:F279"/>
    <mergeCell ref="E280:F280"/>
    <mergeCell ref="H283:I283"/>
    <mergeCell ref="E285:F285"/>
    <mergeCell ref="E286:F286"/>
    <mergeCell ref="E261:F261"/>
    <mergeCell ref="E262:F262"/>
    <mergeCell ref="H267:I267"/>
    <mergeCell ref="E269:F269"/>
    <mergeCell ref="E270:F270"/>
    <mergeCell ref="E272:F272"/>
    <mergeCell ref="E250:F250"/>
    <mergeCell ref="E251:F251"/>
    <mergeCell ref="E252:F252"/>
    <mergeCell ref="H257:I257"/>
    <mergeCell ref="E259:F259"/>
    <mergeCell ref="E260:F260"/>
    <mergeCell ref="E240:F240"/>
    <mergeCell ref="E241:F241"/>
    <mergeCell ref="E242:F242"/>
    <mergeCell ref="E243:F243"/>
    <mergeCell ref="H247:I247"/>
    <mergeCell ref="E249:F249"/>
    <mergeCell ref="H229:I229"/>
    <mergeCell ref="E231:F231"/>
    <mergeCell ref="E232:F232"/>
    <mergeCell ref="E233:F233"/>
    <mergeCell ref="E234:F234"/>
    <mergeCell ref="H238:I238"/>
    <mergeCell ref="E217:F217"/>
    <mergeCell ref="H220:I220"/>
    <mergeCell ref="E222:F222"/>
    <mergeCell ref="E223:F223"/>
    <mergeCell ref="E224:F224"/>
    <mergeCell ref="E225:F225"/>
    <mergeCell ref="E207:F207"/>
    <mergeCell ref="E208:F208"/>
    <mergeCell ref="E209:F209"/>
    <mergeCell ref="H213:I213"/>
    <mergeCell ref="E215:F215"/>
    <mergeCell ref="E216:F216"/>
    <mergeCell ref="H198:I198"/>
    <mergeCell ref="F200:G200"/>
    <mergeCell ref="E201:F201"/>
    <mergeCell ref="E202:F202"/>
    <mergeCell ref="E203:F203"/>
    <mergeCell ref="H205:I205"/>
    <mergeCell ref="H188:I188"/>
    <mergeCell ref="E190:F190"/>
    <mergeCell ref="E191:F191"/>
    <mergeCell ref="E192:F192"/>
    <mergeCell ref="E193:F193"/>
    <mergeCell ref="E196:F196"/>
    <mergeCell ref="H180:I180"/>
    <mergeCell ref="E182:F182"/>
    <mergeCell ref="E183:F183"/>
    <mergeCell ref="E184:F184"/>
    <mergeCell ref="E185:F185"/>
    <mergeCell ref="E186:F186"/>
    <mergeCell ref="H172:I172"/>
    <mergeCell ref="E174:F174"/>
    <mergeCell ref="E175:F175"/>
    <mergeCell ref="E176:F176"/>
    <mergeCell ref="E177:F177"/>
    <mergeCell ref="E178:F178"/>
    <mergeCell ref="E165:F165"/>
    <mergeCell ref="E166:F166"/>
    <mergeCell ref="E167:F167"/>
    <mergeCell ref="E168:F168"/>
    <mergeCell ref="E169:F169"/>
    <mergeCell ref="E170:F170"/>
    <mergeCell ref="E157:F157"/>
    <mergeCell ref="E158:F158"/>
    <mergeCell ref="E159:F159"/>
    <mergeCell ref="E160:F160"/>
    <mergeCell ref="H162:I162"/>
    <mergeCell ref="F164:G164"/>
    <mergeCell ref="E150:F150"/>
    <mergeCell ref="E151:F151"/>
    <mergeCell ref="A152:B154"/>
    <mergeCell ref="H153:I153"/>
    <mergeCell ref="E155:F155"/>
    <mergeCell ref="E156:F156"/>
    <mergeCell ref="A143:C145"/>
    <mergeCell ref="H144:I144"/>
    <mergeCell ref="E146:F146"/>
    <mergeCell ref="E147:F147"/>
    <mergeCell ref="E148:F148"/>
    <mergeCell ref="E149:F149"/>
    <mergeCell ref="E137:F137"/>
    <mergeCell ref="E138:F138"/>
    <mergeCell ref="E139:F139"/>
    <mergeCell ref="E140:F140"/>
    <mergeCell ref="E141:F141"/>
    <mergeCell ref="E142:F142"/>
    <mergeCell ref="E125:F125"/>
    <mergeCell ref="E126:F126"/>
    <mergeCell ref="E127:F127"/>
    <mergeCell ref="E128:F128"/>
    <mergeCell ref="H134:I134"/>
    <mergeCell ref="F136:G136"/>
    <mergeCell ref="E114:F114"/>
    <mergeCell ref="A119:B121"/>
    <mergeCell ref="H120:I120"/>
    <mergeCell ref="E122:F122"/>
    <mergeCell ref="E123:F123"/>
    <mergeCell ref="E124:F124"/>
    <mergeCell ref="E108:F108"/>
    <mergeCell ref="E109:F109"/>
    <mergeCell ref="E110:F110"/>
    <mergeCell ref="E111:F111"/>
    <mergeCell ref="E112:F112"/>
    <mergeCell ref="E113:F113"/>
    <mergeCell ref="E98:F98"/>
    <mergeCell ref="E99:F99"/>
    <mergeCell ref="E100:F100"/>
    <mergeCell ref="E101:F101"/>
    <mergeCell ref="A105:B107"/>
    <mergeCell ref="H106:I106"/>
    <mergeCell ref="E87:F87"/>
    <mergeCell ref="E88:F88"/>
    <mergeCell ref="H93:I93"/>
    <mergeCell ref="E95:F95"/>
    <mergeCell ref="E96:F96"/>
    <mergeCell ref="E97:F97"/>
    <mergeCell ref="F81:G81"/>
    <mergeCell ref="E82:F82"/>
    <mergeCell ref="E83:F83"/>
    <mergeCell ref="E84:F84"/>
    <mergeCell ref="E85:F85"/>
    <mergeCell ref="E86:F86"/>
    <mergeCell ref="E73:F73"/>
    <mergeCell ref="E74:F74"/>
    <mergeCell ref="E75:F75"/>
    <mergeCell ref="E76:F76"/>
    <mergeCell ref="E77:F77"/>
    <mergeCell ref="H79:I79"/>
    <mergeCell ref="H64:I64"/>
    <mergeCell ref="E66:F66"/>
    <mergeCell ref="E67:F67"/>
    <mergeCell ref="E68:F68"/>
    <mergeCell ref="H70:I70"/>
    <mergeCell ref="E72:F72"/>
    <mergeCell ref="E57:F57"/>
    <mergeCell ref="E58:F58"/>
    <mergeCell ref="E59:F59"/>
    <mergeCell ref="E60:F60"/>
    <mergeCell ref="E61:F61"/>
    <mergeCell ref="E62:F62"/>
    <mergeCell ref="E49:F49"/>
    <mergeCell ref="H51:I51"/>
    <mergeCell ref="F53:G53"/>
    <mergeCell ref="E54:F54"/>
    <mergeCell ref="E55:F55"/>
    <mergeCell ref="E56:F56"/>
    <mergeCell ref="H42:I42"/>
    <mergeCell ref="E44:F44"/>
    <mergeCell ref="E45:F45"/>
    <mergeCell ref="E46:F46"/>
    <mergeCell ref="E47:F47"/>
    <mergeCell ref="E48:F48"/>
    <mergeCell ref="E35:F35"/>
    <mergeCell ref="E36:F36"/>
    <mergeCell ref="E37:F37"/>
    <mergeCell ref="E38:F38"/>
    <mergeCell ref="E39:F39"/>
    <mergeCell ref="E40:F40"/>
    <mergeCell ref="F20:G20"/>
    <mergeCell ref="E21:F21"/>
    <mergeCell ref="E22:F22"/>
    <mergeCell ref="E23:F23"/>
    <mergeCell ref="E24:F24"/>
    <mergeCell ref="H33:I33"/>
    <mergeCell ref="E12:F12"/>
    <mergeCell ref="E13:F13"/>
    <mergeCell ref="E14:F14"/>
    <mergeCell ref="E15:F15"/>
    <mergeCell ref="E16:F16"/>
    <mergeCell ref="H18:I18"/>
    <mergeCell ref="H5:J5"/>
    <mergeCell ref="A6:J6"/>
    <mergeCell ref="F8:G8"/>
    <mergeCell ref="E9:F9"/>
    <mergeCell ref="E10:F10"/>
    <mergeCell ref="E11:F11"/>
    <mergeCell ref="E2:F2"/>
    <mergeCell ref="H2:J2"/>
    <mergeCell ref="E3:F5"/>
    <mergeCell ref="G3:G5"/>
    <mergeCell ref="H3:J3"/>
    <mergeCell ref="H4:J4"/>
  </mergeCells>
  <printOptions horizontalCentered="1"/>
  <pageMargins left="0.5905511811023623" right="0.5905511811023623" top="1.5748031496062993" bottom="0.7874015748031497" header="0.1968503937007874" footer="0.1968503937007874"/>
  <pageSetup fitToHeight="0" fitToWidth="1" horizontalDpi="600" verticalDpi="600" orientation="landscape" paperSize="9" scale="78" r:id="rId2"/>
  <headerFooter>
    <oddHeader>&amp;L&amp;G&amp;R
&amp;"Arial,Negrito"&amp;12DW2M CONTRUTORA LTDA.&amp;"Arial,Normal"&amp;11
CNPJ nº 48.251.773/0001-77
&amp;D</oddHeader>
    <oddFooter>&amp;C
&amp;K00-046
Avenida Brasil | 474 | Jardim Planalto
CEP: 68.193-000
&amp;"Arial,Negrito"Novo Progresso - PA&amp;R&amp;"Arial,Negrito"&amp;P/&amp;N</oddFooter>
  </headerFooter>
  <rowBreaks count="6" manualBreakCount="6">
    <brk id="38" max="9" man="1"/>
    <brk id="52" max="255" man="1"/>
    <brk id="268" max="255" man="1"/>
    <brk id="284" max="255" man="1"/>
    <brk id="302" max="9" man="1"/>
    <brk id="320" max="255" man="1"/>
  </rowBreaks>
  <ignoredErrors>
    <ignoredError sqref="A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PNUD/BRA/00/027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willamy.dias</dc:creator>
  <cp:keywords/>
  <dc:description/>
  <cp:lastModifiedBy>Djayson Manuel</cp:lastModifiedBy>
  <cp:lastPrinted>2023-03-26T19:30:35Z</cp:lastPrinted>
  <dcterms:created xsi:type="dcterms:W3CDTF">2005-05-06T14:48:20Z</dcterms:created>
  <dcterms:modified xsi:type="dcterms:W3CDTF">2023-03-26T19:30:39Z</dcterms:modified>
  <cp:category/>
  <cp:version/>
  <cp:contentType/>
  <cp:contentStatus/>
</cp:coreProperties>
</file>