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REP. ASFALTO\PLANILHAS ATUALIZADAS\"/>
    </mc:Choice>
  </mc:AlternateContent>
  <xr:revisionPtr revIDLastSave="0" documentId="13_ncr:1_{DA5BBB85-FD71-4B48-9EAE-3B48AC32EDAE}" xr6:coauthVersionLast="47" xr6:coauthVersionMax="47" xr10:uidLastSave="{00000000-0000-0000-0000-000000000000}"/>
  <bookViews>
    <workbookView xWindow="-108" yWindow="-108" windowWidth="23256" windowHeight="12456" firstSheet="1" activeTab="1" xr2:uid="{45BCB8D9-F1EF-40D6-B115-8AB765C8DDE2}"/>
  </bookViews>
  <sheets>
    <sheet name="CRONOGRAMA" sheetId="5" r:id="rId1"/>
    <sheet name="RESUMO NÃO DESONERADA" sheetId="2" r:id="rId2"/>
    <sheet name="QUANTITATIVOS" sheetId="3" r:id="rId3"/>
    <sheet name="COMP ADM" sheetId="1" r:id="rId4"/>
    <sheet name="COMP MOBILIZAÇÃO" sheetId="6" r:id="rId5"/>
  </sheets>
  <externalReferences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" i="5" l="1"/>
  <c r="G20" i="5"/>
  <c r="G22" i="5"/>
  <c r="G24" i="5"/>
  <c r="G26" i="5"/>
  <c r="G14" i="5"/>
  <c r="C18" i="5"/>
  <c r="D19" i="5" s="1"/>
  <c r="E19" i="5" l="1"/>
  <c r="G19" i="5" s="1"/>
  <c r="H17" i="2"/>
  <c r="J68" i="6"/>
  <c r="J63" i="6"/>
  <c r="H54" i="6"/>
  <c r="F62" i="6"/>
  <c r="H23" i="2" l="1"/>
  <c r="H22" i="2"/>
  <c r="H21" i="2"/>
  <c r="S35" i="5"/>
  <c r="R35" i="5" l="1"/>
  <c r="Q35" i="5" l="1"/>
  <c r="P35" i="5" l="1"/>
  <c r="O35" i="5" l="1"/>
  <c r="N35" i="5" l="1"/>
  <c r="M35" i="5" l="1"/>
  <c r="L35" i="5" l="1"/>
  <c r="K35" i="5" l="1"/>
  <c r="J35" i="5" l="1"/>
  <c r="I35" i="5" l="1"/>
  <c r="H35" i="5" l="1"/>
  <c r="I39" i="6" l="1"/>
  <c r="H39" i="6"/>
  <c r="I38" i="6"/>
  <c r="H38" i="6"/>
  <c r="I37" i="6"/>
  <c r="H37" i="6"/>
  <c r="I36" i="6"/>
  <c r="H36" i="6"/>
  <c r="I35" i="6"/>
  <c r="H35" i="6"/>
  <c r="I34" i="6"/>
  <c r="H34" i="6"/>
  <c r="I33" i="6"/>
  <c r="H33" i="6"/>
  <c r="I32" i="6"/>
  <c r="H32" i="6"/>
  <c r="I31" i="6"/>
  <c r="H31" i="6"/>
  <c r="I30" i="6"/>
  <c r="H30" i="6"/>
  <c r="I29" i="6"/>
  <c r="H29" i="6"/>
  <c r="I28" i="6"/>
  <c r="H28" i="6"/>
  <c r="I27" i="6"/>
  <c r="H27" i="6"/>
  <c r="I26" i="6"/>
  <c r="H26" i="6"/>
  <c r="I25" i="6"/>
  <c r="H25" i="6"/>
  <c r="I24" i="6"/>
  <c r="H24" i="6"/>
  <c r="I23" i="6"/>
  <c r="H23" i="6"/>
  <c r="I22" i="6"/>
  <c r="H22" i="6"/>
  <c r="I21" i="6"/>
  <c r="H21" i="6"/>
  <c r="I20" i="6"/>
  <c r="H20" i="6"/>
  <c r="I19" i="6"/>
  <c r="H19" i="6"/>
  <c r="I18" i="6"/>
  <c r="H18" i="6"/>
  <c r="I17" i="6"/>
  <c r="H17" i="6"/>
  <c r="I16" i="6"/>
  <c r="H16" i="6"/>
  <c r="I15" i="6"/>
  <c r="H15" i="6"/>
  <c r="O14" i="6"/>
  <c r="O15" i="6" s="1"/>
  <c r="O16" i="6" s="1"/>
  <c r="O17" i="6" s="1"/>
  <c r="O18" i="6" s="1"/>
  <c r="O19" i="6" s="1"/>
  <c r="O20" i="6" s="1"/>
  <c r="O21" i="6" s="1"/>
  <c r="O22" i="6" s="1"/>
  <c r="O23" i="6" s="1"/>
  <c r="O24" i="6" s="1"/>
  <c r="O25" i="6" s="1"/>
  <c r="O26" i="6" s="1"/>
  <c r="O27" i="6" s="1"/>
  <c r="O28" i="6" s="1"/>
  <c r="O29" i="6" s="1"/>
  <c r="O30" i="6" s="1"/>
  <c r="O31" i="6" s="1"/>
  <c r="O32" i="6" s="1"/>
  <c r="O33" i="6" s="1"/>
  <c r="O34" i="6" s="1"/>
  <c r="O35" i="6" s="1"/>
  <c r="O36" i="6" s="1"/>
  <c r="O37" i="6" s="1"/>
  <c r="O38" i="6" s="1"/>
  <c r="O39" i="6" s="1"/>
  <c r="N14" i="6"/>
  <c r="I14" i="6"/>
  <c r="H14" i="6"/>
  <c r="C26" i="5"/>
  <c r="C24" i="5"/>
  <c r="C22" i="5"/>
  <c r="C20" i="5"/>
  <c r="F16" i="5"/>
  <c r="E16" i="5"/>
  <c r="D16" i="5"/>
  <c r="J16" i="2"/>
  <c r="I16" i="2"/>
  <c r="K16" i="2" s="1"/>
  <c r="I15" i="2"/>
  <c r="K15" i="2" s="1"/>
  <c r="G16" i="2"/>
  <c r="G15" i="2"/>
  <c r="J15" i="2" s="1"/>
  <c r="C21" i="3"/>
  <c r="E21" i="3" s="1"/>
  <c r="C23" i="1" s="1"/>
  <c r="F23" i="1" s="1"/>
  <c r="C20" i="3"/>
  <c r="E20" i="3" s="1"/>
  <c r="C22" i="1" s="1"/>
  <c r="F22" i="1" s="1"/>
  <c r="C19" i="3"/>
  <c r="E19" i="3" s="1"/>
  <c r="C21" i="1" s="1"/>
  <c r="F21" i="1" s="1"/>
  <c r="C18" i="3"/>
  <c r="E18" i="3" s="1"/>
  <c r="C20" i="1" s="1"/>
  <c r="F20" i="1" s="1"/>
  <c r="E13" i="3"/>
  <c r="E12" i="3"/>
  <c r="A6" i="3"/>
  <c r="I23" i="2"/>
  <c r="I22" i="2"/>
  <c r="H20" i="2"/>
  <c r="I20" i="2" s="1"/>
  <c r="K55" i="2"/>
  <c r="G23" i="2"/>
  <c r="J23" i="2" s="1"/>
  <c r="G22" i="2"/>
  <c r="G21" i="2"/>
  <c r="G20" i="2"/>
  <c r="I17" i="2"/>
  <c r="G17" i="2"/>
  <c r="J17" i="2" s="1"/>
  <c r="F26" i="1"/>
  <c r="E25" i="5" l="1"/>
  <c r="F25" i="5"/>
  <c r="E27" i="5"/>
  <c r="F27" i="5"/>
  <c r="D27" i="5"/>
  <c r="E21" i="5"/>
  <c r="F21" i="5"/>
  <c r="G16" i="5"/>
  <c r="F23" i="5"/>
  <c r="E23" i="5"/>
  <c r="K17" i="2"/>
  <c r="T14" i="6"/>
  <c r="U14" i="6" s="1"/>
  <c r="V14" i="6" s="1"/>
  <c r="N15" i="6"/>
  <c r="K23" i="2"/>
  <c r="K20" i="2"/>
  <c r="J20" i="2"/>
  <c r="J22" i="2"/>
  <c r="J21" i="2"/>
  <c r="J18" i="2"/>
  <c r="I21" i="2"/>
  <c r="K21" i="2" s="1"/>
  <c r="F27" i="1"/>
  <c r="F28" i="1" s="1"/>
  <c r="K22" i="2"/>
  <c r="G25" i="5" l="1"/>
  <c r="G27" i="5"/>
  <c r="G23" i="5"/>
  <c r="G21" i="5"/>
  <c r="T15" i="6"/>
  <c r="U15" i="6" s="1"/>
  <c r="V15" i="6" s="1"/>
  <c r="N16" i="6"/>
  <c r="K18" i="2"/>
  <c r="K24" i="2"/>
  <c r="C16" i="5" s="1"/>
  <c r="F29" i="1"/>
  <c r="J24" i="2"/>
  <c r="K56" i="2" l="1"/>
  <c r="K57" i="2" s="1"/>
  <c r="C14" i="5"/>
  <c r="E17" i="5"/>
  <c r="D17" i="5"/>
  <c r="G17" i="5" s="1"/>
  <c r="F17" i="5"/>
  <c r="N17" i="6"/>
  <c r="T16" i="6"/>
  <c r="U16" i="6" s="1"/>
  <c r="V16" i="6" s="1"/>
  <c r="E15" i="5" l="1"/>
  <c r="D15" i="5"/>
  <c r="F15" i="5"/>
  <c r="F30" i="5" s="1"/>
  <c r="F29" i="5" s="1"/>
  <c r="C28" i="5"/>
  <c r="N18" i="6"/>
  <c r="T17" i="6"/>
  <c r="U17" i="6" s="1"/>
  <c r="V17" i="6" s="1"/>
  <c r="K63" i="2"/>
  <c r="G15" i="5" l="1"/>
  <c r="D30" i="5"/>
  <c r="D29" i="5" s="1"/>
  <c r="D32" i="5"/>
  <c r="D31" i="5" s="1"/>
  <c r="E30" i="5"/>
  <c r="E29" i="5" s="1"/>
  <c r="E32" i="5"/>
  <c r="G35" i="5"/>
  <c r="N19" i="6"/>
  <c r="T18" i="6"/>
  <c r="U18" i="6" s="1"/>
  <c r="V18" i="6" s="1"/>
  <c r="E31" i="5" l="1"/>
  <c r="F32" i="5"/>
  <c r="F31" i="5" s="1"/>
  <c r="T19" i="6"/>
  <c r="U19" i="6" s="1"/>
  <c r="V19" i="6" s="1"/>
  <c r="N20" i="6"/>
  <c r="T20" i="6" l="1"/>
  <c r="U20" i="6" s="1"/>
  <c r="V20" i="6" s="1"/>
  <c r="N21" i="6"/>
  <c r="T21" i="6" l="1"/>
  <c r="U21" i="6" s="1"/>
  <c r="V21" i="6" s="1"/>
  <c r="N22" i="6"/>
  <c r="T22" i="6" l="1"/>
  <c r="U22" i="6" s="1"/>
  <c r="V22" i="6" s="1"/>
  <c r="N23" i="6"/>
  <c r="T23" i="6" l="1"/>
  <c r="U23" i="6" s="1"/>
  <c r="V23" i="6" s="1"/>
  <c r="N24" i="6"/>
  <c r="T24" i="6" l="1"/>
  <c r="U24" i="6" s="1"/>
  <c r="V24" i="6" s="1"/>
  <c r="N25" i="6"/>
  <c r="N26" i="6" l="1"/>
  <c r="T25" i="6"/>
  <c r="U25" i="6" s="1"/>
  <c r="V25" i="6" s="1"/>
  <c r="N27" i="6" l="1"/>
  <c r="T26" i="6"/>
  <c r="U26" i="6" s="1"/>
  <c r="V26" i="6" s="1"/>
  <c r="T27" i="6" l="1"/>
  <c r="U27" i="6" s="1"/>
  <c r="V27" i="6" s="1"/>
  <c r="N28" i="6"/>
  <c r="T28" i="6" l="1"/>
  <c r="U28" i="6" s="1"/>
  <c r="V28" i="6" s="1"/>
  <c r="N29" i="6"/>
  <c r="T29" i="6" l="1"/>
  <c r="U29" i="6" s="1"/>
  <c r="V29" i="6" s="1"/>
  <c r="N30" i="6"/>
  <c r="T30" i="6" l="1"/>
  <c r="U30" i="6" s="1"/>
  <c r="V30" i="6" s="1"/>
  <c r="N31" i="6"/>
  <c r="T31" i="6" l="1"/>
  <c r="U31" i="6" s="1"/>
  <c r="V31" i="6" s="1"/>
  <c r="N32" i="6"/>
  <c r="N33" i="6" l="1"/>
  <c r="T32" i="6"/>
  <c r="U32" i="6" s="1"/>
  <c r="V32" i="6" s="1"/>
  <c r="N34" i="6" l="1"/>
  <c r="T33" i="6"/>
  <c r="U33" i="6" s="1"/>
  <c r="V33" i="6" s="1"/>
  <c r="N35" i="6" l="1"/>
  <c r="T34" i="6"/>
  <c r="U34" i="6" s="1"/>
  <c r="V34" i="6" s="1"/>
  <c r="N36" i="6" l="1"/>
  <c r="T35" i="6"/>
  <c r="U35" i="6" s="1"/>
  <c r="V35" i="6" s="1"/>
  <c r="T36" i="6" l="1"/>
  <c r="U36" i="6" s="1"/>
  <c r="V36" i="6" s="1"/>
  <c r="N37" i="6"/>
  <c r="T37" i="6" l="1"/>
  <c r="U37" i="6" s="1"/>
  <c r="V37" i="6" s="1"/>
  <c r="N38" i="6"/>
  <c r="T38" i="6" l="1"/>
  <c r="U38" i="6" s="1"/>
  <c r="V38" i="6" s="1"/>
  <c r="N39" i="6"/>
  <c r="T39" i="6" s="1"/>
  <c r="U39" i="6" s="1"/>
  <c r="V39" i="6" s="1"/>
  <c r="V40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Francisco Everaldo Pereira Correia</author>
  </authors>
  <commentList>
    <comment ref="C14" authorId="0" shapeId="0" xr:uid="{BAF64562-71D2-496D-94DC-8C3296C4F1E0}">
      <text>
        <r>
          <rPr>
            <b/>
            <sz val="9"/>
            <color indexed="81"/>
            <rFont val="Segoe UI"/>
            <family val="2"/>
          </rPr>
          <t>Trazer o valor da planilha resumo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16" authorId="0" shapeId="0" xr:uid="{1120FF0E-D29D-447A-A1CC-D90BD24E0A0B}">
      <text>
        <r>
          <rPr>
            <b/>
            <sz val="9"/>
            <color indexed="81"/>
            <rFont val="Segoe UI"/>
            <family val="2"/>
          </rPr>
          <t>Trazer o valor da planilha resumo</t>
        </r>
      </text>
    </comment>
    <comment ref="C18" authorId="0" shapeId="0" xr:uid="{B96314A5-CA20-4B8A-948A-687A497E8098}">
      <text>
        <r>
          <rPr>
            <b/>
            <sz val="9"/>
            <color indexed="81"/>
            <rFont val="Segoe UI"/>
            <family val="2"/>
          </rPr>
          <t>Fazer o somatório do item terraplanagem de todas as ruas do projeto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20" authorId="0" shapeId="0" xr:uid="{F4B969B9-479C-451F-84A5-6EB847D0866E}">
      <text>
        <r>
          <rPr>
            <b/>
            <sz val="9"/>
            <color indexed="81"/>
            <rFont val="Segoe UI"/>
            <family val="2"/>
          </rPr>
          <t>Fazer o somatório do item pavimentação asfáltica de todas as ruas do projeto</t>
        </r>
      </text>
    </comment>
    <comment ref="C22" authorId="0" shapeId="0" xr:uid="{8403EB84-500B-4803-A8E3-7EE6D8C1BD20}">
      <text>
        <r>
          <rPr>
            <b/>
            <sz val="9"/>
            <color indexed="81"/>
            <rFont val="Segoe UI"/>
            <family val="2"/>
          </rPr>
          <t>Fazer o somatório do item acessibilidade de todas as ruas do projeto</t>
        </r>
      </text>
    </comment>
    <comment ref="C24" authorId="0" shapeId="0" xr:uid="{39405943-3AC7-47A5-B329-D04F1BF2D1F9}">
      <text>
        <r>
          <rPr>
            <b/>
            <sz val="9"/>
            <color indexed="81"/>
            <rFont val="Segoe UI"/>
            <family val="2"/>
          </rPr>
          <t>Fazer o somatório do item sinalização de todas as ruas do projeto</t>
        </r>
      </text>
    </comment>
    <comment ref="C26" authorId="0" shapeId="0" xr:uid="{2EBA51C7-526D-409A-A768-604A8F1076E6}">
      <text>
        <r>
          <rPr>
            <b/>
            <sz val="9"/>
            <color indexed="81"/>
            <rFont val="Segoe UI"/>
            <family val="2"/>
          </rPr>
          <t>Fazer o somatório do item drenagem de todas as ruas do projeto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<sst xmlns="http://schemas.openxmlformats.org/spreadsheetml/2006/main" count="428" uniqueCount="246">
  <si>
    <t>EXECUÇÃO DE DRENAGEM E PAVIMENTAÇÃO DE VIAS URBANAS, NOS BAIRROS: BELA VISTA E CRISTO REI</t>
  </si>
  <si>
    <t>Município:</t>
  </si>
  <si>
    <t>NOVO PROGRESSO - PA.</t>
  </si>
  <si>
    <t>COMPOSIÇÃO DA ADMINISTRAÇÃO DA OBRA:</t>
  </si>
  <si>
    <t>CUSTO UNITÁRIO DE SERVIÇO</t>
  </si>
  <si>
    <t>Unidade</t>
  </si>
  <si>
    <t>NAT. DO SERVIÇO</t>
  </si>
  <si>
    <t>HORAS</t>
  </si>
  <si>
    <t xml:space="preserve">ADMINISTRAÇÃO </t>
  </si>
  <si>
    <t>DISCRIMINAÇÃO</t>
  </si>
  <si>
    <t>Material</t>
  </si>
  <si>
    <t>Quantidade</t>
  </si>
  <si>
    <t>Unid.</t>
  </si>
  <si>
    <t>Valor Unitário</t>
  </si>
  <si>
    <t>Valor Total</t>
  </si>
  <si>
    <t>SINAPI - JUN/2023</t>
  </si>
  <si>
    <t>MÃO DE OBRA</t>
  </si>
  <si>
    <t>Engenheiro Civil (Júnior)</t>
  </si>
  <si>
    <t>Topógrafo</t>
  </si>
  <si>
    <t>Auxiliar de Topógrafo</t>
  </si>
  <si>
    <t>MESTRE DE OBRAS COM ENCARGOS COMPLEMENTARES</t>
  </si>
  <si>
    <t>SOMATÓRIO GERAL</t>
  </si>
  <si>
    <t>MATERIAL</t>
  </si>
  <si>
    <t xml:space="preserve">ENCARGOS SOCIAIS(118,66%)- JÁ INCLUSO </t>
  </si>
  <si>
    <t>TOTAL GERAL</t>
  </si>
  <si>
    <t>PLANILHA ORÇAMENTÁRIA GERAL - CBUQ</t>
  </si>
  <si>
    <t>PREFEITURA MUNICIPAL DE NOVO PROGRESSO</t>
  </si>
  <si>
    <t>PAVIMENTAÇÃO DE VIAS PÚBLICAS - URBANAS</t>
  </si>
  <si>
    <t xml:space="preserve">BDI MATERIAL (%) = </t>
  </si>
  <si>
    <t xml:space="preserve">BDI SERVIÇO (%) = </t>
  </si>
  <si>
    <t>Valor Total do Termo de Compromisso - (R$)</t>
  </si>
  <si>
    <t>OBS: Serviços Preliminares + Equipe Técnica + Mobilização/Desmobilização  não deve exceder 8,5% do orçamento total</t>
  </si>
  <si>
    <t>ITEM</t>
  </si>
  <si>
    <t>CÓDIGO</t>
  </si>
  <si>
    <t>TABELA</t>
  </si>
  <si>
    <t>S - Serviço I - Insumo</t>
  </si>
  <si>
    <t>DESCRIÇÃO</t>
  </si>
  <si>
    <t>UND</t>
  </si>
  <si>
    <t xml:space="preserve">QUANTITATIVO </t>
  </si>
  <si>
    <t xml:space="preserve">CUSTO UNITÁRIO (R$) </t>
  </si>
  <si>
    <t xml:space="preserve">PREÇOS COM BDI (R$) </t>
  </si>
  <si>
    <t>VALOR TOTAL(R$)</t>
  </si>
  <si>
    <t>VALOR TOTAL COM BDI(R$)</t>
  </si>
  <si>
    <t>SERVIÇOS PRELIMINARES</t>
  </si>
  <si>
    <t>1.1</t>
  </si>
  <si>
    <t>SINAPI</t>
  </si>
  <si>
    <t>S</t>
  </si>
  <si>
    <t>Placa de obra em chapa de aço galvanizado</t>
  </si>
  <si>
    <t>m²</t>
  </si>
  <si>
    <t>1.2</t>
  </si>
  <si>
    <r>
      <t>Execução de almoxarifado em canteiro de obra em chapa de madeira compensada, incluso prateleiras. AF 02/2016 -</t>
    </r>
    <r>
      <rPr>
        <b/>
        <sz val="11"/>
        <color theme="1"/>
        <rFont val="Calibri"/>
        <family val="2"/>
        <scheme val="minor"/>
      </rPr>
      <t xml:space="preserve"> Barracao de obra para alojamento</t>
    </r>
  </si>
  <si>
    <t>1.3</t>
  </si>
  <si>
    <t>COMPOSIÇÃO</t>
  </si>
  <si>
    <r>
      <t xml:space="preserve">Mobilização/Desmobilização de equipamentos em obra (consiste no transporte dos equipamentos necessarios a execução) - </t>
    </r>
    <r>
      <rPr>
        <i/>
        <sz val="11"/>
        <color theme="1"/>
        <rFont val="Calibri"/>
        <family val="2"/>
        <scheme val="minor"/>
      </rPr>
      <t>Atender as orientações contidas no informativo referente a Mobilização/Desmobilização</t>
    </r>
  </si>
  <si>
    <t>SUB - TOTAL</t>
  </si>
  <si>
    <t>EQUIPE TÉCNICA</t>
  </si>
  <si>
    <t>2.1</t>
  </si>
  <si>
    <t>I</t>
  </si>
  <si>
    <t>Engenheiro Civil de obra junior</t>
  </si>
  <si>
    <t>h</t>
  </si>
  <si>
    <t>2.2</t>
  </si>
  <si>
    <t>Mestre de obras</t>
  </si>
  <si>
    <t>2.3</t>
  </si>
  <si>
    <t>Topografo</t>
  </si>
  <si>
    <t>2.4</t>
  </si>
  <si>
    <t>Auxiliar de topografo</t>
  </si>
  <si>
    <t>RUA MARIA VALÉRIA REMPEL</t>
  </si>
  <si>
    <t>4.1</t>
  </si>
  <si>
    <t>Total Rua 1</t>
  </si>
  <si>
    <t>RUA SANTA ANA</t>
  </si>
  <si>
    <t>5.1</t>
  </si>
  <si>
    <t>Total Rua 2</t>
  </si>
  <si>
    <t xml:space="preserve">RUA ALTAMIRA </t>
  </si>
  <si>
    <t>6.1</t>
  </si>
  <si>
    <t>Total Rua 3</t>
  </si>
  <si>
    <t>RUA SANTA IZABEL</t>
  </si>
  <si>
    <t>7.1</t>
  </si>
  <si>
    <t>Total Rua 4</t>
  </si>
  <si>
    <t xml:space="preserve">RUA PARAÍSO </t>
  </si>
  <si>
    <t>8.1</t>
  </si>
  <si>
    <t>Total Rua 5</t>
  </si>
  <si>
    <t>RUA CURUÁ</t>
  </si>
  <si>
    <t>9.1</t>
  </si>
  <si>
    <t>Total Rua 6</t>
  </si>
  <si>
    <t>RUA TIRADENTES</t>
  </si>
  <si>
    <t>10.1</t>
  </si>
  <si>
    <t>Total Rua 7</t>
  </si>
  <si>
    <t>RUA MARINGÁ</t>
  </si>
  <si>
    <t>11.1</t>
  </si>
  <si>
    <t>Total Rua 8</t>
  </si>
  <si>
    <t>RUA TAPAJÓS</t>
  </si>
  <si>
    <t>12.1</t>
  </si>
  <si>
    <t>Total Rua 9</t>
  </si>
  <si>
    <t>RUA BELÉM</t>
  </si>
  <si>
    <t>13.1</t>
  </si>
  <si>
    <t>Total Rua 10</t>
  </si>
  <si>
    <t>RUA SANTARÉM</t>
  </si>
  <si>
    <t>14.1</t>
  </si>
  <si>
    <t>Total Rua 11</t>
  </si>
  <si>
    <t>RUA IRIRI</t>
  </si>
  <si>
    <t>15.1</t>
  </si>
  <si>
    <t>Total Rua 12</t>
  </si>
  <si>
    <t>RUA 13</t>
  </si>
  <si>
    <t>16.1</t>
  </si>
  <si>
    <t>Total Rua 13</t>
  </si>
  <si>
    <t>RUA 14</t>
  </si>
  <si>
    <t>17.1</t>
  </si>
  <si>
    <t>Total Rua 14</t>
  </si>
  <si>
    <t>RUA 15</t>
  </si>
  <si>
    <t>Total Rua 15</t>
  </si>
  <si>
    <t>SUB - TOTAL DAS RUAS</t>
  </si>
  <si>
    <t>TOTAL INCLUSO BDI  (%)</t>
  </si>
  <si>
    <t>TABELA DE REFERÊNCIA - SINAPI / PA /06_2023 / SEM DESONERAÇÃO</t>
  </si>
  <si>
    <t xml:space="preserve"> </t>
  </si>
  <si>
    <t>PLANILHA DE CÁLCULO DE QUANTITATIVOS DE PAVIMENTAÇÃO</t>
  </si>
  <si>
    <t>PAVIMENTAÇÃO DE VIAS PÚBLICAS  - CONVÊNIO 68/2018</t>
  </si>
  <si>
    <t>Planilha Geral</t>
  </si>
  <si>
    <t>1.0</t>
  </si>
  <si>
    <t xml:space="preserve">LARGURA </t>
  </si>
  <si>
    <t>EXTENSÃO</t>
  </si>
  <si>
    <t>TOTAL</t>
  </si>
  <si>
    <t>(m)</t>
  </si>
  <si>
    <r>
      <t>Execução de almoxarifado em canteiro de obra em chapa de madeira compensada, incluso prateleiras. -</t>
    </r>
    <r>
      <rPr>
        <b/>
        <sz val="11"/>
        <color theme="1"/>
        <rFont val="Calibri"/>
        <family val="2"/>
        <scheme val="minor"/>
      </rPr>
      <t xml:space="preserve"> Barracao de obra para alojamento</t>
    </r>
  </si>
  <si>
    <t>m³</t>
  </si>
  <si>
    <t>Mobilização/Desmobilização de equipamentos em obra (consiste no transporte dos equipamentos necessarios a execução)</t>
  </si>
  <si>
    <t>UNIDADE</t>
  </si>
  <si>
    <t>2.0</t>
  </si>
  <si>
    <t>QNT. HORAS/MÊS</t>
  </si>
  <si>
    <t>QNT. MÊSES</t>
  </si>
  <si>
    <t>MÊS</t>
  </si>
  <si>
    <t>Mestre de Obras</t>
  </si>
  <si>
    <t>Auxiliar de Topografo</t>
  </si>
  <si>
    <t>FORNECIMENTO E INSTALAÇÃO DE PLACA DE OBRA COM CHAPA GALVANIZADA E ESTRUTURA DE MADEIRA. AF_03/2022_PS</t>
  </si>
  <si>
    <t>OUTROS SERVIÇOS</t>
  </si>
  <si>
    <t xml:space="preserve">OBJETO:  EXECUÇÃO DE DRENAGEM E PAVIMENTAÇÃO DE VIAS URBANAS, NOS BAIRROS BELA VISTA E CRISTO REI, NO MUNICÍPIO DE NP/PA
</t>
  </si>
  <si>
    <t>PROCESSO Nº 2018/153910</t>
  </si>
  <si>
    <t>CONVÊNIO Nº 68/2018</t>
  </si>
  <si>
    <t>MUNICÍPIO:  NOVO PROGRESSO / PA</t>
  </si>
  <si>
    <t xml:space="preserve">BDI:  - Serviço = 20,97% | Insumo =  14,02% </t>
  </si>
  <si>
    <t>CRONOGRAMA FÍSICO-FINANCEIRO</t>
  </si>
  <si>
    <t>ÍTEM</t>
  </si>
  <si>
    <t>TOTAL COM BDI</t>
  </si>
  <si>
    <t>30DIAS</t>
  </si>
  <si>
    <t>60DIAS</t>
  </si>
  <si>
    <t>90DIAS</t>
  </si>
  <si>
    <t>ACUM.</t>
  </si>
  <si>
    <t>3.0</t>
  </si>
  <si>
    <t>RUA 1</t>
  </si>
  <si>
    <t>RUA 2</t>
  </si>
  <si>
    <t>RUA 3</t>
  </si>
  <si>
    <t>RUA 4</t>
  </si>
  <si>
    <t>RUA 5</t>
  </si>
  <si>
    <t>RUA 6</t>
  </si>
  <si>
    <t>RUA 7</t>
  </si>
  <si>
    <t>RUA 8</t>
  </si>
  <si>
    <t>RUA 9</t>
  </si>
  <si>
    <t>RUA 10</t>
  </si>
  <si>
    <t>RUA 11</t>
  </si>
  <si>
    <t>RUA 12</t>
  </si>
  <si>
    <t>4.0</t>
  </si>
  <si>
    <t>TERRAPLANAGEM</t>
  </si>
  <si>
    <t>5.0</t>
  </si>
  <si>
    <t xml:space="preserve">PAVIMENTAÇÃO ASFALTICA </t>
  </si>
  <si>
    <t>6.0</t>
  </si>
  <si>
    <t>ACESSIBILIDADE</t>
  </si>
  <si>
    <t>7.0</t>
  </si>
  <si>
    <t>SINALIZAÇÃO</t>
  </si>
  <si>
    <t>DRENAGEM</t>
  </si>
  <si>
    <r>
      <t xml:space="preserve">MOBILIZAÇÃO - </t>
    </r>
    <r>
      <rPr>
        <b/>
        <i/>
        <u/>
        <sz val="16"/>
        <color rgb="FFC00000"/>
        <rFont val="Times New Roman"/>
        <family val="1"/>
      </rPr>
      <t>CBUQ</t>
    </r>
    <r>
      <rPr>
        <b/>
        <i/>
        <u/>
        <sz val="16"/>
        <rFont val="Times New Roman"/>
        <family val="1"/>
      </rPr>
      <t xml:space="preserve"> - PROCEDIMENTO PAVIMENTAÇÃO SIMPLIFICADO</t>
    </r>
  </si>
  <si>
    <t>Objeto:</t>
  </si>
  <si>
    <t>EXECUÇÃO DE DRENAGEM E PAVIMENTAÇÃO DE VIAS URBANAS, NOS BAIRROS BELA VISTA E CRISTO REI NO MUNICÍPIO DE NOVO PROGRESSO - PA</t>
  </si>
  <si>
    <t>Preços de Referência nas Tabelas:</t>
  </si>
  <si>
    <t>BDI</t>
  </si>
  <si>
    <t>NOVO PROGRESSO/PA</t>
  </si>
  <si>
    <t>Composição</t>
  </si>
  <si>
    <t>Termo de Compromisso nº:</t>
  </si>
  <si>
    <t>Insumo</t>
  </si>
  <si>
    <t>Processo nº:</t>
  </si>
  <si>
    <t>2018/153910</t>
  </si>
  <si>
    <t>Item</t>
  </si>
  <si>
    <t>Tabela de Referência</t>
  </si>
  <si>
    <t>Código
CHP</t>
  </si>
  <si>
    <t>Código
CHI</t>
  </si>
  <si>
    <t>Descrição</t>
  </si>
  <si>
    <t>Origem/Destino</t>
  </si>
  <si>
    <t>Distância 
(Ida/Volta) 
(km)*</t>
  </si>
  <si>
    <t>Distância x Total Equipamento</t>
  </si>
  <si>
    <t>Tempo de 
Viagem (horas)**
Considerando velocidade média de 60km/h</t>
  </si>
  <si>
    <t>Quant.</t>
  </si>
  <si>
    <t>Quant. (Total)</t>
  </si>
  <si>
    <t>Custo Horário (R$)</t>
  </si>
  <si>
    <t>FATOR DE UTILIZAÇÃO</t>
  </si>
  <si>
    <t>Custo Unitário 
Total (R$)</t>
  </si>
  <si>
    <t>Custo Unitário/km (R$/km)</t>
  </si>
  <si>
    <t>Custo Unitário (R$ x km)</t>
  </si>
  <si>
    <t>EQUIPAMENTO</t>
  </si>
  <si>
    <t>Cavalo mecânico com semi-reboque e capacidade de 35 t - 210 Kw</t>
  </si>
  <si>
    <t>CAVALO MECÂNICO COM REBOQUE</t>
  </si>
  <si>
    <t>Operativo</t>
  </si>
  <si>
    <t>Improdutivo</t>
  </si>
  <si>
    <t>CAMINHÃO PIPA 10.000 L TRUCADO, PESO BRUTO TOTAL 23.000 KG, CARGA ÚTIL MÁXIMA 15.935 KG, DISTÂNCIA ENTRE EIXOS 4,8 M, POTÊNCIA 230 CV, INCLUSIVE TANQUE DE AÇO PARA TRANSPORTE DE ÁGUA - CHP DIURNO. AF_06/2014</t>
  </si>
  <si>
    <t>Origem/Canteiro</t>
  </si>
  <si>
    <t>MOTONIVELADORA POTÊNCIA BÁSICA LÍQUIDA (PRIMEIRA MARCHA) 125 HP, PESO BRUTO 13032 KG, LARGURA DA LÂMINA DE 3,7 M - CHP DIURNO. AF_06/2014</t>
  </si>
  <si>
    <t>-</t>
  </si>
  <si>
    <t>ROLO COMPACTADOR PE DE CARNEIRO VIBRATORIO, POTENCIA 125 HP, PESO OPERACIONAL SEM/COM LASTRO 11,95 / 13,30 T, IMPACTO DINAMICO 38,5 / 22,5 T, LARGURA DE TRABALHO 2,15 M - CHP DIURNO. AF_06/2014</t>
  </si>
  <si>
    <t>TRATOR DE PNEUS COM POTÊNCIA DE 85 CV, TRAÇÃO 4X4, COM GRADE DE DISCOS ACOPLADA - CHP DIURNO. AF_02/2017</t>
  </si>
  <si>
    <t>GRADE DE DISCO REBOCÁVEL COM 20 DISCOS 24" X 6 MM COM PNEUS PARA TRANSPORTE - CHP DIURNO. AF_06/2014</t>
  </si>
  <si>
    <t>ROLO COMPACTADOR VIBRATÓRIO PÉ DE CARNEIRO PARA SOLOS, POTÊNCIA 80 HP, PESO OPERACIONAL SEM/COM LASTRO 7,4 / 8,8 T, LARGURA DE TRABALHO 1,68 M - CHP DIURNO. AF_02/2016</t>
  </si>
  <si>
    <t>TRATOR DE PNEUS, POTÊNCIA 85 CV, TRAÇÃO 4X4, PESO COM LASTRO DE 4.675 KG - CHP DIURNO. AF_06/2014</t>
  </si>
  <si>
    <t>ROLO COMPACTADOR DE PNEUS, ESTATICO, PRESSAO VARIAVEL, POTENCIA 110 HP, PESO SEM/COM LASTRO 10,8/27 T, LARGURA DE ROLAGEM 2,30 M - CHP DIURNO. AF_06/2017</t>
  </si>
  <si>
    <t>TRATOR DE ESTEIRAS, POTÊNCIA 347 HP, PESO OPERACIONAL 38,5 T, COM LÂMINA 8,70 M3 - CHP DIURNO. AF_06/2014</t>
  </si>
  <si>
    <t>PÁ CARREGADEIRA SOBRE RODAS, POTÊNCIA 197 HP, CAPACIDADE DA CAÇAMBA 2,5 A 3,5 M3, PESO OPERACIONAL 18338 KG - CHP DIURNO. AF_06/2014</t>
  </si>
  <si>
    <t>CAMINHÃO BASCULANTE 6 M3 TOCO, PESO BRUTO TOTAL 16.000 KG, CARGA ÚTIL MÁXIMA 11.130 KG, DISTÂNCIA ENTRE EIXOS 5,36 M, POTÊNCIA 185 CV, INCLUSIVE CAÇAMBA METÁLICA - CHI DIURNO. AF_06/2014</t>
  </si>
  <si>
    <t>CAMINHÃO TOCO, PBT 16.000 KG, CARGA ÚTIL MÁX. 10.685 KG, DIST. ENTRE EIXOS 4,8 M, POTÊNCIA 189 CV, INCLUSIVE CARROCERIA FIXA ABERTA DE MADEIRA P/ TRANSPORTE GERAL DE CARGA SECA, DIMEN. APROX. 2,5 X 7,00 X 0,50 M - CHP DIURNO. AF_06/2014</t>
  </si>
  <si>
    <t>VASSOURA MECÂNICA REBOCÁVEL COM ESCOVA CILÍNDRICA, LARGURA ÚTIL DE VARRIMENTO DE 2,44 M - CHP DIURNO. AF_06/2014</t>
  </si>
  <si>
    <t>ESPARGIDOR DE ASFALTO PRESSURIZADO, TANQUE 6 M3 COM ISOLAÇÃO TÉRMICA, AQUECIDO COM 2 MAÇARICOS, COM BARRA ESPARGIDORA 3,60 M, MONTADO SOBRE CAMINHÃO  TOCO, PBT 14.300 KG, POTÊNCIA 185 CV - CHP DIURNO. AF_08/2015</t>
  </si>
  <si>
    <t>VIBROACABADORA DE ASFALTO SOBRE ESTEIRAS, LARGURA DE PAVIMENTAÇÃO 1,90 M A 5,30 M, POTÊNCIA 105 HP CAPACIDADE 450 T/H - CHP DIURNO. AF_11/2014</t>
  </si>
  <si>
    <t>ROLO COMPACTADOR VIBRATORIO TANDEM, ACO LISO, POTENCIA 125 HP, PESO SEM/COM LASTRO 10,20/11,65 T, LARGURA DE TRABALHO 1,73 M - CHP DIURNO. AF_11/2016</t>
  </si>
  <si>
    <t>TRATOR DE PNEUS COM POTÊNCIA DE 85 CV, TRAÇÃO 4X4, COM VASSOURA MECÂNICA ACOPLADA - CHI DIURNO. AF_02/2017</t>
  </si>
  <si>
    <t>CAMINHÃO BASCULANTE 10 M3, TRUCADO CABINE SIMPLES, PESO BRUTO TOTAL 23.000 KG, CARGA ÚTIL MÁXIMA 15.935 KG, DISTÂNCIA ENTRE EIXOS 4,80 M, POTÊNCIA 230 CV INCLUSIVE CAÇAMBA METÁLICA - CHP DIURNO. AF_06/2014</t>
  </si>
  <si>
    <t>BETONEIRA CAPACIDADE NOMINAL DE 400 L, CAPACIDADE DE MISTURA 280 L, MOTOR ELÉTRICO TRIFÁSICO POTÊNCIA DE 2 CV, SEM CARREGADOR - CHP DIURNO. AF_10/2014</t>
  </si>
  <si>
    <t>MÁQUINA DEMARCADORA DE FAIXA DE TRÁFEGO À FRIO, AUTOPROPELIDA, POTÊNCIA 38 HP - CHP DIURNO. AF_07/2016</t>
  </si>
  <si>
    <t>MÁQUINA EXTRUSORA DE CONCRETO PARA GUIAS E SARJETAS, MOTOR A DIESEL, POTÊNCIA 14 CV - CHP DIURNO. AF_12/2015</t>
  </si>
  <si>
    <t>RETROESCAVADEIRA SOBRE RODAS COM CARREGADEIRA, TRAÇÃO 4X4, POTÊNCIA LÍQ. 88 HP, CAÇAMBA CARREG. CAP. MÍN. 1 M3, CAÇAMBA RETRO CAP. 0,26 M3, PESO OPERACIONAL MÍN. 6.674 KG, PROFUNDIDADE ESCAVAÇÃO MÁX. 4,37 M - CHP DIURNO. AF_06/2014</t>
  </si>
  <si>
    <t>COMPACTADOR DE SOLOS DE PERCUSSÃO (SOQUETE) COM MOTOR A GASOLINA 4 TEMPOS, POTÊNCIA 4 CV - CHP DIURNO. AF_08/2015</t>
  </si>
  <si>
    <t>CAMINHÃO BASCULANTE 6 M3, PESO BRUTO TOTAL 16.000 KG, CARGA ÚTIL MÁXIMA 13.071 KG, DISTÂNCIA ENTRE EIXOS 4,80 M, POTÊNCIA 230 CV INCLUSIVE CAÇAMBA METÁLICA - CHP DIURNO. AF_06/2014</t>
  </si>
  <si>
    <t>ESCAVADEIRA HIDRÁULICA SOBRE ESTEIRAS, CAÇAMBA 0,80 M3, PESO OPERACIONAL 17 T, POTENCIA BRUTA 111 HP - CHP DIURNO. AF_06/2014</t>
  </si>
  <si>
    <t>SICRO</t>
  </si>
  <si>
    <t>E9665</t>
  </si>
  <si>
    <t>TOTAL GERAL DA MOBILIZAÇÃO</t>
  </si>
  <si>
    <t xml:space="preserve"> 
</t>
  </si>
  <si>
    <t>SINAPI - mês: 06/2023 - Não Desonerado</t>
  </si>
  <si>
    <t>SICRO - mês: 04/2023 - Nâo Desonerado</t>
  </si>
  <si>
    <t>m</t>
  </si>
  <si>
    <t>total</t>
  </si>
  <si>
    <t>p/asfaltar</t>
  </si>
  <si>
    <t>km</t>
  </si>
  <si>
    <t>voltas</t>
  </si>
  <si>
    <t>km a asfaltar</t>
  </si>
  <si>
    <t>a ser considerado</t>
  </si>
  <si>
    <t>3.1</t>
  </si>
  <si>
    <t>ACUMULADO (R$)</t>
  </si>
  <si>
    <t>PERCENTUAL ACUMULADO (%)</t>
  </si>
  <si>
    <t>VALOR EXECUTADO (R$)</t>
  </si>
  <si>
    <t>PERCENTUAL EXECUTADO (%)</t>
  </si>
  <si>
    <t>TOTAL (R$)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</si>
</sst>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0"/>
    <numFmt numFmtId="165" formatCode="#,##0.00%"/>
    <numFmt numFmtId="166" formatCode="_(* #,##0.00_);_(* \(#,##0.00\);_(* &quot;-&quot;??_);_(@_)"/>
    <numFmt numFmtId="167" formatCode="&quot;R$&quot;#,##0.00_);[Red]\(&quot;R$&quot;#,##0.00\)"/>
    <numFmt numFmtId="168" formatCode="General_)"/>
    <numFmt numFmtId="169" formatCode="_(* #,##0.00_);_(* \(#,##0.00\);_(* \-??_);_(@_)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6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8"/>
      <color indexed="8"/>
      <name val="Arial"/>
      <family val="2"/>
    </font>
    <font>
      <sz val="8"/>
      <color indexed="8"/>
      <name val="Calibri"/>
      <family val="2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Verdana"/>
      <family val="2"/>
    </font>
    <font>
      <sz val="10"/>
      <name val="Calibri Light"/>
      <family val="1"/>
      <scheme val="major"/>
    </font>
    <font>
      <b/>
      <sz val="10"/>
      <name val="Verdana"/>
      <family val="2"/>
    </font>
    <font>
      <sz val="14"/>
      <name val="Calibri Light"/>
      <family val="1"/>
      <scheme val="major"/>
    </font>
    <font>
      <b/>
      <sz val="14"/>
      <name val="Verdana"/>
      <family val="2"/>
    </font>
    <font>
      <sz val="10"/>
      <color indexed="12"/>
      <name val="Calibri Light"/>
      <family val="1"/>
      <scheme val="major"/>
    </font>
    <font>
      <b/>
      <sz val="10"/>
      <color indexed="9"/>
      <name val="Verdana"/>
      <family val="2"/>
    </font>
    <font>
      <b/>
      <sz val="10"/>
      <color indexed="9"/>
      <name val="Calibri Light"/>
      <family val="1"/>
      <scheme val="major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b/>
      <sz val="10"/>
      <color indexed="8"/>
      <name val="Calibri Light"/>
      <family val="1"/>
      <scheme val="major"/>
    </font>
    <font>
      <sz val="10"/>
      <name val="Verdana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i/>
      <u/>
      <sz val="16"/>
      <name val="Times New Roman"/>
      <family val="1"/>
    </font>
    <font>
      <b/>
      <i/>
      <u/>
      <sz val="16"/>
      <color rgb="FFC00000"/>
      <name val="Times New Roman"/>
      <family val="1"/>
    </font>
    <font>
      <sz val="9"/>
      <name val="Calibri"/>
      <family val="2"/>
      <scheme val="minor"/>
    </font>
    <font>
      <b/>
      <u/>
      <sz val="10"/>
      <name val="Verdana"/>
      <family val="2"/>
    </font>
    <font>
      <sz val="7"/>
      <name val="Calibri"/>
      <family val="2"/>
      <scheme val="minor"/>
    </font>
    <font>
      <b/>
      <sz val="8"/>
      <name val="Times New Roman"/>
      <family val="1"/>
    </font>
    <font>
      <sz val="8"/>
      <name val="Times New Roman"/>
      <family val="1"/>
    </font>
    <font>
      <b/>
      <sz val="9"/>
      <name val="Calibri"/>
      <family val="2"/>
      <scheme val="minor"/>
    </font>
    <font>
      <sz val="10"/>
      <name val="Courier"/>
      <family val="3"/>
    </font>
    <font>
      <sz val="9"/>
      <name val="Arial Black"/>
      <family val="2"/>
    </font>
    <font>
      <b/>
      <sz val="9"/>
      <name val="Arial Black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20" fillId="0" borderId="0"/>
    <xf numFmtId="0" fontId="20" fillId="0" borderId="0"/>
    <xf numFmtId="166" fontId="20" fillId="0" borderId="0" applyFont="0" applyFill="0" applyBorder="0" applyAlignment="0" applyProtection="0"/>
    <xf numFmtId="167" fontId="43" fillId="0" borderId="0"/>
    <xf numFmtId="169" fontId="20" fillId="0" borderId="0" applyFill="0" applyBorder="0" applyAlignment="0" applyProtection="0"/>
  </cellStyleXfs>
  <cellXfs count="299">
    <xf numFmtId="0" fontId="0" fillId="0" borderId="0" xfId="0"/>
    <xf numFmtId="0" fontId="7" fillId="3" borderId="4" xfId="4" applyFill="1" applyBorder="1"/>
    <xf numFmtId="0" fontId="9" fillId="3" borderId="12" xfId="4" applyFont="1" applyFill="1" applyBorder="1" applyAlignment="1">
      <alignment horizontal="center" vertical="center" wrapText="1"/>
    </xf>
    <xf numFmtId="0" fontId="10" fillId="3" borderId="12" xfId="4" applyFont="1" applyFill="1" applyBorder="1" applyAlignment="1">
      <alignment horizontal="center" vertical="center" wrapText="1"/>
    </xf>
    <xf numFmtId="0" fontId="11" fillId="3" borderId="12" xfId="4" applyFont="1" applyFill="1" applyBorder="1" applyAlignment="1">
      <alignment horizontal="center" vertical="center" wrapText="1"/>
    </xf>
    <xf numFmtId="0" fontId="12" fillId="3" borderId="12" xfId="4" applyFont="1" applyFill="1" applyBorder="1" applyAlignment="1">
      <alignment horizontal="center" vertical="center" wrapText="1"/>
    </xf>
    <xf numFmtId="0" fontId="13" fillId="3" borderId="12" xfId="4" applyFont="1" applyFill="1" applyBorder="1" applyAlignment="1">
      <alignment horizontal="center" vertical="center"/>
    </xf>
    <xf numFmtId="0" fontId="12" fillId="3" borderId="17" xfId="4" applyFont="1" applyFill="1" applyBorder="1" applyAlignment="1">
      <alignment horizontal="center" vertical="center" wrapText="1"/>
    </xf>
    <xf numFmtId="0" fontId="15" fillId="3" borderId="12" xfId="4" applyFont="1" applyFill="1" applyBorder="1" applyAlignment="1">
      <alignment horizontal="center" vertical="center" wrapText="1"/>
    </xf>
    <xf numFmtId="164" fontId="15" fillId="3" borderId="12" xfId="4" applyNumberFormat="1" applyFont="1" applyFill="1" applyBorder="1" applyAlignment="1">
      <alignment horizontal="center" vertical="center" wrapText="1"/>
    </xf>
    <xf numFmtId="0" fontId="16" fillId="3" borderId="12" xfId="4" applyFont="1" applyFill="1" applyBorder="1" applyAlignment="1">
      <alignment horizontal="center" vertical="center"/>
    </xf>
    <xf numFmtId="4" fontId="15" fillId="3" borderId="12" xfId="4" applyNumberFormat="1" applyFont="1" applyFill="1" applyBorder="1" applyAlignment="1">
      <alignment horizontal="center" vertical="center" wrapText="1"/>
    </xf>
    <xf numFmtId="0" fontId="15" fillId="3" borderId="17" xfId="4" applyFont="1" applyFill="1" applyBorder="1" applyAlignment="1">
      <alignment horizontal="center" vertical="center" wrapText="1"/>
    </xf>
    <xf numFmtId="0" fontId="8" fillId="3" borderId="12" xfId="4" applyFont="1" applyFill="1" applyBorder="1" applyAlignment="1">
      <alignment horizontal="center" vertical="center" wrapText="1"/>
    </xf>
    <xf numFmtId="4" fontId="15" fillId="3" borderId="17" xfId="4" applyNumberFormat="1" applyFont="1" applyFill="1" applyBorder="1" applyAlignment="1">
      <alignment horizontal="center" vertical="center" wrapText="1"/>
    </xf>
    <xf numFmtId="164" fontId="10" fillId="3" borderId="12" xfId="4" applyNumberFormat="1" applyFont="1" applyFill="1" applyBorder="1" applyAlignment="1">
      <alignment horizontal="center" vertical="center" wrapText="1"/>
    </xf>
    <xf numFmtId="4" fontId="10" fillId="3" borderId="12" xfId="4" applyNumberFormat="1" applyFont="1" applyFill="1" applyBorder="1" applyAlignment="1">
      <alignment horizontal="center" vertical="center" wrapText="1"/>
    </xf>
    <xf numFmtId="4" fontId="10" fillId="3" borderId="17" xfId="4" applyNumberFormat="1" applyFont="1" applyFill="1" applyBorder="1" applyAlignment="1">
      <alignment horizontal="center" vertical="center" wrapText="1"/>
    </xf>
    <xf numFmtId="4" fontId="9" fillId="3" borderId="23" xfId="4" applyNumberFormat="1" applyFont="1" applyFill="1" applyBorder="1" applyAlignment="1">
      <alignment horizontal="center" vertical="center" wrapText="1"/>
    </xf>
    <xf numFmtId="0" fontId="14" fillId="3" borderId="4" xfId="4" applyFont="1" applyFill="1" applyBorder="1" applyAlignment="1">
      <alignment vertical="center"/>
    </xf>
    <xf numFmtId="0" fontId="7" fillId="3" borderId="4" xfId="4" applyFill="1" applyBorder="1" applyAlignment="1">
      <alignment horizontal="center" vertical="center"/>
    </xf>
    <xf numFmtId="0" fontId="7" fillId="3" borderId="19" xfId="4" applyFill="1" applyBorder="1" applyAlignment="1">
      <alignment horizontal="center" vertical="center"/>
    </xf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0" xfId="0" applyAlignment="1">
      <alignment horizontal="center" vertical="center"/>
    </xf>
    <xf numFmtId="4" fontId="2" fillId="0" borderId="12" xfId="0" applyNumberFormat="1" applyFont="1" applyBorder="1" applyAlignment="1">
      <alignment horizontal="center" vertical="center" wrapText="1"/>
    </xf>
    <xf numFmtId="0" fontId="0" fillId="6" borderId="12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 wrapText="1"/>
    </xf>
    <xf numFmtId="4" fontId="0" fillId="6" borderId="12" xfId="0" applyNumberFormat="1" applyFill="1" applyBorder="1" applyAlignment="1">
      <alignment horizontal="center" vertical="center"/>
    </xf>
    <xf numFmtId="4" fontId="0" fillId="0" borderId="12" xfId="0" applyNumberFormat="1" applyBorder="1" applyAlignment="1">
      <alignment horizontal="center" vertical="center"/>
    </xf>
    <xf numFmtId="0" fontId="0" fillId="6" borderId="13" xfId="0" applyFill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4" fontId="1" fillId="6" borderId="12" xfId="1" applyNumberFormat="1" applyFont="1" applyFill="1" applyBorder="1" applyAlignment="1" applyProtection="1">
      <alignment horizontal="center" vertical="center"/>
    </xf>
    <xf numFmtId="4" fontId="0" fillId="0" borderId="12" xfId="1" applyNumberFormat="1" applyFont="1" applyBorder="1" applyAlignment="1" applyProtection="1">
      <alignment horizontal="center" vertical="center"/>
    </xf>
    <xf numFmtId="4" fontId="0" fillId="0" borderId="12" xfId="2" applyNumberFormat="1" applyFont="1" applyBorder="1" applyAlignment="1" applyProtection="1">
      <alignment horizontal="center" vertical="center"/>
    </xf>
    <xf numFmtId="4" fontId="2" fillId="6" borderId="11" xfId="2" applyNumberFormat="1" applyFont="1" applyFill="1" applyBorder="1" applyAlignment="1" applyProtection="1">
      <alignment horizontal="center" vertical="center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4" fontId="0" fillId="0" borderId="0" xfId="0" applyNumberFormat="1" applyProtection="1">
      <protection locked="0"/>
    </xf>
    <xf numFmtId="4" fontId="2" fillId="6" borderId="12" xfId="0" applyNumberFormat="1" applyFont="1" applyFill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4" fontId="17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2" fillId="0" borderId="29" xfId="0" applyNumberFormat="1" applyFont="1" applyBorder="1" applyAlignment="1">
      <alignment horizontal="left" vertical="center"/>
    </xf>
    <xf numFmtId="0" fontId="2" fillId="0" borderId="28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0" fillId="0" borderId="29" xfId="0" applyNumberFormat="1" applyBorder="1" applyAlignment="1">
      <alignment horizontal="left" vertical="center"/>
    </xf>
    <xf numFmtId="0" fontId="2" fillId="0" borderId="28" xfId="0" applyFont="1" applyBorder="1" applyAlignment="1">
      <alignment horizontal="center" vertical="center"/>
    </xf>
    <xf numFmtId="4" fontId="0" fillId="0" borderId="29" xfId="0" applyNumberForma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17" xfId="0" applyNumberFormat="1" applyFont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4" fontId="0" fillId="0" borderId="17" xfId="0" applyNumberForma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4" fontId="0" fillId="0" borderId="17" xfId="2" applyNumberFormat="1" applyFont="1" applyBorder="1" applyAlignment="1" applyProtection="1">
      <alignment horizontal="center" vertical="center"/>
    </xf>
    <xf numFmtId="4" fontId="2" fillId="6" borderId="40" xfId="2" applyNumberFormat="1" applyFont="1" applyFill="1" applyBorder="1" applyAlignment="1" applyProtection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" fontId="0" fillId="2" borderId="17" xfId="0" applyNumberForma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center" vertical="center"/>
    </xf>
    <xf numFmtId="4" fontId="0" fillId="2" borderId="17" xfId="0" applyNumberFormat="1" applyFill="1" applyBorder="1" applyAlignment="1" applyProtection="1">
      <alignment horizontal="center" vertical="center" wrapText="1"/>
      <protection locked="0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6" borderId="43" xfId="0" applyFill="1" applyBorder="1" applyAlignment="1">
      <alignment horizontal="center" vertical="center" wrapText="1"/>
    </xf>
    <xf numFmtId="4" fontId="0" fillId="6" borderId="43" xfId="0" applyNumberFormat="1" applyFill="1" applyBorder="1" applyAlignment="1">
      <alignment horizontal="center" vertical="center"/>
    </xf>
    <xf numFmtId="4" fontId="0" fillId="0" borderId="43" xfId="0" applyNumberFormat="1" applyBorder="1" applyAlignment="1">
      <alignment horizontal="center" vertical="center"/>
    </xf>
    <xf numFmtId="43" fontId="2" fillId="0" borderId="0" xfId="1" applyFont="1" applyFill="1" applyBorder="1" applyAlignment="1" applyProtection="1">
      <alignment horizontal="center" vertical="center"/>
      <protection locked="0"/>
    </xf>
    <xf numFmtId="0" fontId="0" fillId="2" borderId="0" xfId="0" applyFill="1"/>
    <xf numFmtId="43" fontId="22" fillId="0" borderId="0" xfId="1" applyFont="1" applyBorder="1" applyAlignment="1">
      <alignment vertical="center"/>
    </xf>
    <xf numFmtId="43" fontId="24" fillId="0" borderId="0" xfId="1" applyFont="1" applyBorder="1" applyAlignment="1">
      <alignment horizontal="left" vertical="center"/>
    </xf>
    <xf numFmtId="43" fontId="26" fillId="0" borderId="0" xfId="1" applyFont="1" applyFill="1" applyBorder="1" applyAlignment="1">
      <alignment vertical="center"/>
    </xf>
    <xf numFmtId="0" fontId="27" fillId="7" borderId="12" xfId="5" applyFont="1" applyFill="1" applyBorder="1" applyAlignment="1">
      <alignment horizontal="center" vertical="center" wrapText="1"/>
    </xf>
    <xf numFmtId="0" fontId="29" fillId="0" borderId="12" xfId="5" applyFont="1" applyBorder="1" applyAlignment="1">
      <alignment horizontal="center" vertical="center" wrapText="1"/>
    </xf>
    <xf numFmtId="10" fontId="30" fillId="0" borderId="12" xfId="5" applyNumberFormat="1" applyFont="1" applyBorder="1" applyAlignment="1">
      <alignment horizontal="center" vertical="center" wrapText="1"/>
    </xf>
    <xf numFmtId="43" fontId="31" fillId="0" borderId="0" xfId="1" applyFont="1" applyFill="1" applyBorder="1" applyAlignment="1">
      <alignment horizontal="center" vertical="center" wrapText="1"/>
    </xf>
    <xf numFmtId="0" fontId="32" fillId="0" borderId="12" xfId="6" applyFont="1" applyBorder="1" applyAlignment="1">
      <alignment horizontal="center" vertical="center" wrapText="1"/>
    </xf>
    <xf numFmtId="4" fontId="30" fillId="0" borderId="12" xfId="5" applyNumberFormat="1" applyFont="1" applyBorder="1" applyAlignment="1">
      <alignment horizontal="center" vertical="center" wrapText="1"/>
    </xf>
    <xf numFmtId="43" fontId="31" fillId="0" borderId="32" xfId="1" applyFont="1" applyFill="1" applyBorder="1" applyAlignment="1">
      <alignment horizontal="center" vertical="center" wrapText="1"/>
    </xf>
    <xf numFmtId="43" fontId="31" fillId="0" borderId="11" xfId="1" applyFont="1" applyFill="1" applyBorder="1" applyAlignment="1">
      <alignment horizontal="center" vertical="center" wrapText="1"/>
    </xf>
    <xf numFmtId="43" fontId="31" fillId="0" borderId="18" xfId="1" applyFont="1" applyFill="1" applyBorder="1" applyAlignment="1">
      <alignment horizontal="center" vertical="center" wrapText="1"/>
    </xf>
    <xf numFmtId="43" fontId="31" fillId="0" borderId="12" xfId="1" applyFont="1" applyFill="1" applyBorder="1" applyAlignment="1">
      <alignment horizontal="center" vertical="center" wrapText="1"/>
    </xf>
    <xf numFmtId="43" fontId="26" fillId="0" borderId="0" xfId="1" applyFont="1" applyFill="1" applyBorder="1" applyAlignment="1">
      <alignment horizontal="center" vertical="center"/>
    </xf>
    <xf numFmtId="0" fontId="37" fillId="0" borderId="0" xfId="5" applyFont="1" applyAlignment="1">
      <alignment wrapText="1"/>
    </xf>
    <xf numFmtId="0" fontId="38" fillId="0" borderId="0" xfId="0" applyFont="1" applyAlignment="1">
      <alignment horizontal="center" vertical="center"/>
    </xf>
    <xf numFmtId="43" fontId="38" fillId="0" borderId="0" xfId="1" applyFont="1" applyFill="1" applyBorder="1" applyAlignment="1">
      <alignment horizontal="center" vertical="center"/>
    </xf>
    <xf numFmtId="43" fontId="38" fillId="0" borderId="0" xfId="7" applyNumberFormat="1" applyFont="1" applyFill="1" applyBorder="1" applyAlignment="1">
      <alignment horizontal="center" vertical="center"/>
    </xf>
    <xf numFmtId="0" fontId="39" fillId="0" borderId="0" xfId="0" applyFont="1" applyAlignment="1">
      <alignment vertical="center"/>
    </xf>
    <xf numFmtId="0" fontId="37" fillId="0" borderId="0" xfId="5" applyFont="1" applyAlignment="1">
      <alignment horizontal="right" wrapText="1"/>
    </xf>
    <xf numFmtId="43" fontId="41" fillId="0" borderId="12" xfId="7" applyNumberFormat="1" applyFont="1" applyFill="1" applyBorder="1" applyAlignment="1" applyProtection="1">
      <alignment horizontal="center" vertical="center"/>
    </xf>
    <xf numFmtId="43" fontId="41" fillId="0" borderId="12" xfId="7" applyNumberFormat="1" applyFont="1" applyFill="1" applyBorder="1" applyAlignment="1" applyProtection="1">
      <alignment horizontal="center" vertical="center" wrapText="1"/>
    </xf>
    <xf numFmtId="0" fontId="37" fillId="0" borderId="0" xfId="5" applyFont="1" applyAlignment="1">
      <alignment horizontal="center" wrapText="1"/>
    </xf>
    <xf numFmtId="166" fontId="37" fillId="0" borderId="0" xfId="5" applyNumberFormat="1" applyFont="1" applyAlignment="1">
      <alignment horizontal="right" wrapText="1"/>
    </xf>
    <xf numFmtId="39" fontId="42" fillId="8" borderId="12" xfId="8" applyNumberFormat="1" applyFont="1" applyFill="1" applyBorder="1" applyAlignment="1">
      <alignment horizontal="center" vertical="center" wrapText="1"/>
    </xf>
    <xf numFmtId="0" fontId="37" fillId="0" borderId="12" xfId="5" applyFont="1" applyBorder="1" applyAlignment="1">
      <alignment horizontal="center" vertical="center" wrapText="1"/>
    </xf>
    <xf numFmtId="0" fontId="37" fillId="9" borderId="12" xfId="0" applyFont="1" applyFill="1" applyBorder="1" applyAlignment="1">
      <alignment vertical="center" wrapText="1"/>
    </xf>
    <xf numFmtId="37" fontId="37" fillId="0" borderId="12" xfId="8" applyNumberFormat="1" applyFont="1" applyBorder="1" applyAlignment="1">
      <alignment horizontal="center" vertical="center" wrapText="1"/>
    </xf>
    <xf numFmtId="39" fontId="37" fillId="2" borderId="12" xfId="8" applyNumberFormat="1" applyFont="1" applyFill="1" applyBorder="1" applyAlignment="1" applyProtection="1">
      <alignment horizontal="center" vertical="center" wrapText="1"/>
      <protection locked="0"/>
    </xf>
    <xf numFmtId="39" fontId="37" fillId="0" borderId="12" xfId="8" applyNumberFormat="1" applyFont="1" applyBorder="1" applyAlignment="1">
      <alignment horizontal="center" vertical="center" wrapText="1"/>
    </xf>
    <xf numFmtId="1" fontId="37" fillId="0" borderId="12" xfId="8" applyNumberFormat="1" applyFont="1" applyBorder="1" applyAlignment="1">
      <alignment horizontal="center" vertical="center" wrapText="1"/>
    </xf>
    <xf numFmtId="169" fontId="37" fillId="0" borderId="12" xfId="9" applyFont="1" applyFill="1" applyBorder="1" applyAlignment="1" applyProtection="1">
      <alignment vertical="center" wrapText="1"/>
    </xf>
    <xf numFmtId="166" fontId="37" fillId="6" borderId="12" xfId="7" applyFont="1" applyFill="1" applyBorder="1" applyAlignment="1" applyProtection="1">
      <alignment horizontal="right" vertical="center" wrapText="1"/>
    </xf>
    <xf numFmtId="39" fontId="37" fillId="6" borderId="12" xfId="8" applyNumberFormat="1" applyFont="1" applyFill="1" applyBorder="1" applyAlignment="1">
      <alignment horizontal="right" vertical="center" wrapText="1"/>
    </xf>
    <xf numFmtId="166" fontId="37" fillId="0" borderId="12" xfId="7" applyFont="1" applyFill="1" applyBorder="1" applyAlignment="1" applyProtection="1">
      <alignment horizontal="right" vertical="center" wrapText="1"/>
    </xf>
    <xf numFmtId="39" fontId="37" fillId="0" borderId="12" xfId="8" applyNumberFormat="1" applyFont="1" applyBorder="1" applyAlignment="1">
      <alignment horizontal="right" vertical="center" wrapText="1"/>
    </xf>
    <xf numFmtId="43" fontId="37" fillId="0" borderId="12" xfId="5" applyNumberFormat="1" applyFont="1" applyBorder="1" applyAlignment="1">
      <alignment vertical="center" wrapText="1"/>
    </xf>
    <xf numFmtId="0" fontId="37" fillId="0" borderId="12" xfId="0" applyFont="1" applyBorder="1" applyAlignment="1">
      <alignment vertical="center" wrapText="1"/>
    </xf>
    <xf numFmtId="166" fontId="37" fillId="6" borderId="11" xfId="7" applyFont="1" applyFill="1" applyBorder="1" applyAlignment="1" applyProtection="1">
      <alignment horizontal="right" vertical="center" wrapText="1"/>
    </xf>
    <xf numFmtId="169" fontId="37" fillId="0" borderId="13" xfId="9" applyFont="1" applyFill="1" applyBorder="1" applyAlignment="1" applyProtection="1">
      <alignment vertical="center" wrapText="1"/>
    </xf>
    <xf numFmtId="39" fontId="37" fillId="6" borderId="18" xfId="8" applyNumberFormat="1" applyFont="1" applyFill="1" applyBorder="1" applyAlignment="1">
      <alignment horizontal="right" vertical="center" wrapText="1"/>
    </xf>
    <xf numFmtId="166" fontId="37" fillId="6" borderId="16" xfId="7" applyFont="1" applyFill="1" applyBorder="1" applyAlignment="1" applyProtection="1">
      <alignment horizontal="right" vertical="center" wrapText="1"/>
    </xf>
    <xf numFmtId="43" fontId="45" fillId="0" borderId="12" xfId="5" applyNumberFormat="1" applyFont="1" applyBorder="1" applyAlignment="1">
      <alignment vertical="center" wrapText="1"/>
    </xf>
    <xf numFmtId="0" fontId="27" fillId="7" borderId="4" xfId="5" applyFont="1" applyFill="1" applyBorder="1" applyAlignment="1">
      <alignment horizontal="center" vertical="center" wrapText="1"/>
    </xf>
    <xf numFmtId="0" fontId="27" fillId="7" borderId="17" xfId="5" applyFont="1" applyFill="1" applyBorder="1" applyAlignment="1">
      <alignment horizontal="center" vertical="center" wrapText="1"/>
    </xf>
    <xf numFmtId="0" fontId="29" fillId="0" borderId="4" xfId="5" applyFont="1" applyBorder="1" applyAlignment="1">
      <alignment horizontal="center" vertical="center" wrapText="1"/>
    </xf>
    <xf numFmtId="0" fontId="32" fillId="0" borderId="4" xfId="6" applyFont="1" applyBorder="1" applyAlignment="1">
      <alignment horizontal="center" vertical="center" wrapText="1"/>
    </xf>
    <xf numFmtId="10" fontId="40" fillId="0" borderId="12" xfId="0" applyNumberFormat="1" applyFont="1" applyBorder="1" applyAlignment="1">
      <alignment vertical="center"/>
    </xf>
    <xf numFmtId="2" fontId="0" fillId="0" borderId="17" xfId="2" applyNumberFormat="1" applyFont="1" applyBorder="1" applyAlignment="1">
      <alignment horizontal="center" vertical="center"/>
    </xf>
    <xf numFmtId="166" fontId="46" fillId="6" borderId="12" xfId="7" applyFont="1" applyFill="1" applyBorder="1" applyAlignment="1" applyProtection="1">
      <alignment horizontal="right" vertical="center" wrapText="1"/>
    </xf>
    <xf numFmtId="0" fontId="37" fillId="2" borderId="12" xfId="5" applyFont="1" applyFill="1" applyBorder="1" applyAlignment="1">
      <alignment horizontal="center" vertical="center" wrapText="1"/>
    </xf>
    <xf numFmtId="2" fontId="0" fillId="0" borderId="15" xfId="0" applyNumberFormat="1" applyBorder="1" applyAlignment="1">
      <alignment horizontal="center" vertical="center"/>
    </xf>
    <xf numFmtId="44" fontId="29" fillId="0" borderId="12" xfId="2" applyFont="1" applyBorder="1" applyAlignment="1">
      <alignment horizontal="center" vertical="center" wrapText="1"/>
    </xf>
    <xf numFmtId="44" fontId="30" fillId="0" borderId="12" xfId="2" applyFont="1" applyBorder="1" applyAlignment="1">
      <alignment horizontal="center" vertical="center" wrapText="1"/>
    </xf>
    <xf numFmtId="0" fontId="30" fillId="0" borderId="12" xfId="5" applyFont="1" applyBorder="1" applyAlignment="1">
      <alignment horizontal="center" vertical="center" wrapText="1"/>
    </xf>
    <xf numFmtId="44" fontId="29" fillId="0" borderId="12" xfId="2" applyFont="1" applyFill="1" applyBorder="1" applyAlignment="1">
      <alignment horizontal="center" vertical="center" wrapText="1"/>
    </xf>
    <xf numFmtId="43" fontId="0" fillId="0" borderId="0" xfId="0" applyNumberFormat="1"/>
    <xf numFmtId="44" fontId="2" fillId="0" borderId="23" xfId="2" applyFont="1" applyFill="1" applyBorder="1" applyAlignment="1" applyProtection="1">
      <alignment horizontal="center" vertical="center"/>
    </xf>
    <xf numFmtId="44" fontId="2" fillId="6" borderId="40" xfId="2" applyFont="1" applyFill="1" applyBorder="1" applyAlignment="1" applyProtection="1">
      <alignment horizontal="center" vertical="center"/>
    </xf>
    <xf numFmtId="10" fontId="29" fillId="0" borderId="0" xfId="6" applyNumberFormat="1" applyFont="1" applyAlignment="1">
      <alignment horizontal="center" vertical="center" wrapText="1"/>
    </xf>
    <xf numFmtId="165" fontId="29" fillId="0" borderId="0" xfId="5" applyNumberFormat="1" applyFont="1" applyAlignment="1">
      <alignment horizontal="center" vertical="center" wrapText="1"/>
    </xf>
    <xf numFmtId="44" fontId="29" fillId="0" borderId="0" xfId="2" applyFont="1" applyBorder="1" applyAlignment="1">
      <alignment horizontal="center" vertical="center" wrapText="1"/>
    </xf>
    <xf numFmtId="4" fontId="29" fillId="0" borderId="0" xfId="5" applyNumberFormat="1" applyFont="1" applyAlignment="1">
      <alignment horizontal="center" vertical="center" wrapText="1"/>
    </xf>
    <xf numFmtId="10" fontId="30" fillId="0" borderId="12" xfId="3" applyNumberFormat="1" applyFont="1" applyBorder="1" applyAlignment="1">
      <alignment horizontal="center" vertical="center" wrapText="1"/>
    </xf>
    <xf numFmtId="4" fontId="30" fillId="0" borderId="13" xfId="5" applyNumberFormat="1" applyFont="1" applyBorder="1" applyAlignment="1">
      <alignment vertical="center" wrapText="1"/>
    </xf>
    <xf numFmtId="4" fontId="30" fillId="0" borderId="14" xfId="5" applyNumberFormat="1" applyFont="1" applyBorder="1" applyAlignment="1">
      <alignment vertical="center" wrapText="1"/>
    </xf>
    <xf numFmtId="43" fontId="28" fillId="0" borderId="0" xfId="1" applyFont="1" applyFill="1" applyBorder="1" applyAlignment="1">
      <alignment horizontal="center" vertical="center" wrapText="1"/>
    </xf>
    <xf numFmtId="0" fontId="0" fillId="0" borderId="28" xfId="0" applyBorder="1"/>
    <xf numFmtId="0" fontId="0" fillId="0" borderId="29" xfId="0" applyBorder="1"/>
    <xf numFmtId="10" fontId="30" fillId="10" borderId="17" xfId="5" applyNumberFormat="1" applyFont="1" applyFill="1" applyBorder="1" applyAlignment="1">
      <alignment horizontal="center" vertical="center" wrapText="1"/>
    </xf>
    <xf numFmtId="44" fontId="29" fillId="10" borderId="17" xfId="2" applyFont="1" applyFill="1" applyBorder="1" applyAlignment="1">
      <alignment horizontal="center" vertical="center" wrapText="1"/>
    </xf>
    <xf numFmtId="4" fontId="30" fillId="0" borderId="15" xfId="5" applyNumberFormat="1" applyFont="1" applyBorder="1" applyAlignment="1">
      <alignment vertical="center" wrapText="1"/>
    </xf>
    <xf numFmtId="44" fontId="29" fillId="0" borderId="17" xfId="2" applyFont="1" applyFill="1" applyBorder="1" applyAlignment="1">
      <alignment horizontal="center" vertical="center" wrapText="1"/>
    </xf>
    <xf numFmtId="44" fontId="29" fillId="0" borderId="43" xfId="2" applyFont="1" applyBorder="1" applyAlignment="1">
      <alignment horizontal="center" vertical="center" wrapText="1"/>
    </xf>
    <xf numFmtId="44" fontId="29" fillId="0" borderId="23" xfId="2" applyFont="1" applyFill="1" applyBorder="1" applyAlignment="1">
      <alignment horizontal="center" vertical="center" wrapText="1"/>
    </xf>
    <xf numFmtId="0" fontId="48" fillId="6" borderId="0" xfId="0" applyFont="1" applyFill="1"/>
    <xf numFmtId="0" fontId="48" fillId="6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1" fillId="0" borderId="0" xfId="5" applyFont="1" applyAlignment="1">
      <alignment horizontal="center" vertical="top" wrapText="1"/>
    </xf>
    <xf numFmtId="0" fontId="29" fillId="0" borderId="4" xfId="5" applyFont="1" applyBorder="1" applyAlignment="1">
      <alignment horizontal="center" vertical="center" wrapText="1"/>
    </xf>
    <xf numFmtId="0" fontId="32" fillId="0" borderId="4" xfId="6" applyFont="1" applyBorder="1" applyAlignment="1">
      <alignment horizontal="center" vertical="center" wrapText="1"/>
    </xf>
    <xf numFmtId="0" fontId="29" fillId="0" borderId="12" xfId="5" applyFont="1" applyBorder="1" applyAlignment="1">
      <alignment horizontal="center" vertical="center" wrapText="1"/>
    </xf>
    <xf numFmtId="0" fontId="32" fillId="0" borderId="12" xfId="6" applyFont="1" applyBorder="1" applyAlignment="1">
      <alignment horizontal="center" vertical="center" wrapText="1"/>
    </xf>
    <xf numFmtId="44" fontId="29" fillId="0" borderId="12" xfId="2" applyFont="1" applyBorder="1" applyAlignment="1">
      <alignment horizontal="center" vertical="center" wrapText="1"/>
    </xf>
    <xf numFmtId="44" fontId="30" fillId="0" borderId="12" xfId="2" applyFont="1" applyBorder="1" applyAlignment="1">
      <alignment horizontal="center" vertical="center" wrapText="1"/>
    </xf>
    <xf numFmtId="0" fontId="21" fillId="0" borderId="1" xfId="5" applyFont="1" applyBorder="1" applyAlignment="1">
      <alignment horizontal="center" vertical="top" wrapText="1"/>
    </xf>
    <xf numFmtId="0" fontId="21" fillId="0" borderId="2" xfId="5" applyFont="1" applyBorder="1" applyAlignment="1">
      <alignment horizontal="center" vertical="top" wrapText="1"/>
    </xf>
    <xf numFmtId="0" fontId="21" fillId="0" borderId="3" xfId="5" applyFont="1" applyBorder="1" applyAlignment="1">
      <alignment horizontal="center" vertical="top" wrapText="1"/>
    </xf>
    <xf numFmtId="0" fontId="23" fillId="0" borderId="28" xfId="5" applyFont="1" applyBorder="1" applyAlignment="1">
      <alignment horizontal="left" vertical="center" wrapText="1"/>
    </xf>
    <xf numFmtId="0" fontId="23" fillId="0" borderId="0" xfId="5" applyFont="1" applyAlignment="1">
      <alignment horizontal="left" vertical="center" wrapText="1"/>
    </xf>
    <xf numFmtId="0" fontId="23" fillId="0" borderId="29" xfId="5" applyFont="1" applyBorder="1" applyAlignment="1">
      <alignment horizontal="left" vertical="center" wrapText="1"/>
    </xf>
    <xf numFmtId="0" fontId="25" fillId="0" borderId="28" xfId="5" applyFont="1" applyBorder="1" applyAlignment="1">
      <alignment horizontal="center" vertical="center"/>
    </xf>
    <xf numFmtId="0" fontId="25" fillId="0" borderId="0" xfId="5" applyFont="1" applyAlignment="1">
      <alignment horizontal="center" vertical="center"/>
    </xf>
    <xf numFmtId="0" fontId="25" fillId="0" borderId="29" xfId="5" applyFont="1" applyBorder="1" applyAlignment="1">
      <alignment horizontal="center" vertical="center"/>
    </xf>
    <xf numFmtId="0" fontId="2" fillId="0" borderId="30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2" borderId="13" xfId="0" applyFill="1" applyBorder="1" applyAlignment="1" applyProtection="1">
      <alignment horizontal="right" vertical="center"/>
      <protection locked="0"/>
    </xf>
    <xf numFmtId="0" fontId="0" fillId="2" borderId="14" xfId="0" applyFill="1" applyBorder="1" applyAlignment="1" applyProtection="1">
      <alignment horizontal="right" vertical="center"/>
      <protection locked="0"/>
    </xf>
    <xf numFmtId="0" fontId="0" fillId="2" borderId="18" xfId="0" applyFill="1" applyBorder="1" applyAlignment="1" applyProtection="1">
      <alignment horizontal="right" vertical="center"/>
      <protection locked="0"/>
    </xf>
    <xf numFmtId="0" fontId="2" fillId="0" borderId="35" xfId="0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2" fillId="0" borderId="18" xfId="0" applyFont="1" applyBorder="1" applyAlignment="1">
      <alignment horizontal="right" vertical="center"/>
    </xf>
    <xf numFmtId="0" fontId="18" fillId="0" borderId="42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2" fillId="0" borderId="28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5" borderId="12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32" xfId="0" applyFont="1" applyBorder="1" applyAlignment="1">
      <alignment horizontal="right" vertical="center"/>
    </xf>
    <xf numFmtId="0" fontId="17" fillId="2" borderId="25" xfId="0" applyFont="1" applyFill="1" applyBorder="1" applyAlignment="1" applyProtection="1">
      <alignment horizontal="center" vertical="center"/>
      <protection locked="0"/>
    </xf>
    <xf numFmtId="0" fontId="17" fillId="2" borderId="26" xfId="0" applyFont="1" applyFill="1" applyBorder="1" applyAlignment="1" applyProtection="1">
      <alignment horizontal="center" vertical="center"/>
      <protection locked="0"/>
    </xf>
    <xf numFmtId="0" fontId="17" fillId="2" borderId="27" xfId="0" applyFont="1" applyFill="1" applyBorder="1" applyAlignment="1" applyProtection="1">
      <alignment horizontal="center" vertical="center"/>
      <protection locked="0"/>
    </xf>
    <xf numFmtId="0" fontId="17" fillId="2" borderId="28" xfId="0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Alignment="1" applyProtection="1">
      <alignment horizontal="center" vertical="center"/>
      <protection locked="0"/>
    </xf>
    <xf numFmtId="0" fontId="17" fillId="2" borderId="29" xfId="0" applyFont="1" applyFill="1" applyBorder="1" applyAlignment="1" applyProtection="1">
      <alignment horizontal="center" vertical="center"/>
      <protection locked="0"/>
    </xf>
    <xf numFmtId="0" fontId="17" fillId="0" borderId="28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 wrapText="1"/>
    </xf>
    <xf numFmtId="0" fontId="0" fillId="6" borderId="18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" fontId="2" fillId="6" borderId="12" xfId="0" applyNumberFormat="1" applyFont="1" applyFill="1" applyBorder="1" applyAlignment="1">
      <alignment horizontal="center" vertical="center" wrapText="1"/>
    </xf>
    <xf numFmtId="4" fontId="2" fillId="6" borderId="12" xfId="0" applyNumberFormat="1" applyFont="1" applyFill="1" applyBorder="1" applyAlignment="1">
      <alignment horizontal="center" vertical="center"/>
    </xf>
    <xf numFmtId="4" fontId="2" fillId="0" borderId="1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9" fillId="3" borderId="13" xfId="4" applyFont="1" applyFill="1" applyBorder="1" applyAlignment="1">
      <alignment horizontal="center" vertical="center" wrapText="1"/>
    </xf>
    <xf numFmtId="0" fontId="9" fillId="3" borderId="14" xfId="4" applyFont="1" applyFill="1" applyBorder="1" applyAlignment="1">
      <alignment horizontal="center" vertical="center" wrapText="1"/>
    </xf>
    <xf numFmtId="0" fontId="9" fillId="3" borderId="15" xfId="4" applyFont="1" applyFill="1" applyBorder="1" applyAlignment="1">
      <alignment horizontal="center" vertical="center" wrapText="1"/>
    </xf>
    <xf numFmtId="0" fontId="10" fillId="3" borderId="13" xfId="4" applyFont="1" applyFill="1" applyBorder="1" applyAlignment="1">
      <alignment horizontal="center" vertical="center" wrapText="1"/>
    </xf>
    <xf numFmtId="0" fontId="10" fillId="3" borderId="14" xfId="4" applyFont="1" applyFill="1" applyBorder="1" applyAlignment="1">
      <alignment horizontal="center" vertical="center" wrapText="1"/>
    </xf>
    <xf numFmtId="0" fontId="10" fillId="3" borderId="18" xfId="4" applyFont="1" applyFill="1" applyBorder="1" applyAlignment="1">
      <alignment horizontal="center" vertical="center" wrapText="1"/>
    </xf>
    <xf numFmtId="0" fontId="9" fillId="3" borderId="20" xfId="4" applyFont="1" applyFill="1" applyBorder="1" applyAlignment="1">
      <alignment horizontal="center" vertical="center" wrapText="1"/>
    </xf>
    <xf numFmtId="0" fontId="9" fillId="3" borderId="21" xfId="4" applyFont="1" applyFill="1" applyBorder="1" applyAlignment="1">
      <alignment horizontal="center" vertical="center" wrapText="1"/>
    </xf>
    <xf numFmtId="0" fontId="9" fillId="3" borderId="22" xfId="4" applyFont="1" applyFill="1" applyBorder="1" applyAlignment="1">
      <alignment horizontal="center" vertical="center" wrapText="1"/>
    </xf>
    <xf numFmtId="0" fontId="8" fillId="4" borderId="25" xfId="4" applyFont="1" applyFill="1" applyBorder="1" applyAlignment="1">
      <alignment horizontal="center" vertical="center" wrapText="1"/>
    </xf>
    <xf numFmtId="0" fontId="8" fillId="4" borderId="26" xfId="4" applyFont="1" applyFill="1" applyBorder="1" applyAlignment="1">
      <alignment horizontal="center" vertical="center" wrapText="1"/>
    </xf>
    <xf numFmtId="0" fontId="8" fillId="4" borderId="27" xfId="4" applyFont="1" applyFill="1" applyBorder="1" applyAlignment="1">
      <alignment horizontal="center" vertical="center" wrapText="1"/>
    </xf>
    <xf numFmtId="0" fontId="8" fillId="4" borderId="28" xfId="4" applyFont="1" applyFill="1" applyBorder="1" applyAlignment="1">
      <alignment horizontal="center" vertical="center" wrapText="1"/>
    </xf>
    <xf numFmtId="0" fontId="8" fillId="4" borderId="0" xfId="4" applyFont="1" applyFill="1" applyAlignment="1">
      <alignment horizontal="center" vertical="center" wrapText="1"/>
    </xf>
    <xf numFmtId="0" fontId="8" fillId="4" borderId="29" xfId="4" applyFont="1" applyFill="1" applyBorder="1" applyAlignment="1">
      <alignment horizontal="center" vertical="center" wrapText="1"/>
    </xf>
    <xf numFmtId="0" fontId="8" fillId="4" borderId="30" xfId="4" applyFont="1" applyFill="1" applyBorder="1" applyAlignment="1">
      <alignment horizontal="center" vertical="center" wrapText="1"/>
    </xf>
    <xf numFmtId="0" fontId="8" fillId="4" borderId="9" xfId="4" applyFont="1" applyFill="1" applyBorder="1" applyAlignment="1">
      <alignment horizontal="center" vertical="center" wrapText="1"/>
    </xf>
    <xf numFmtId="0" fontId="8" fillId="4" borderId="10" xfId="4" applyFont="1" applyFill="1" applyBorder="1" applyAlignment="1">
      <alignment horizontal="center" vertical="center" wrapText="1"/>
    </xf>
    <xf numFmtId="0" fontId="7" fillId="3" borderId="31" xfId="4" applyFill="1" applyBorder="1" applyAlignment="1">
      <alignment horizontal="center"/>
    </xf>
    <xf numFmtId="0" fontId="7" fillId="3" borderId="32" xfId="4" applyFill="1" applyBorder="1" applyAlignment="1">
      <alignment horizontal="center"/>
    </xf>
    <xf numFmtId="0" fontId="7" fillId="3" borderId="28" xfId="4" applyFill="1" applyBorder="1" applyAlignment="1">
      <alignment horizontal="center"/>
    </xf>
    <xf numFmtId="0" fontId="7" fillId="3" borderId="33" xfId="4" applyFill="1" applyBorder="1" applyAlignment="1">
      <alignment horizontal="center"/>
    </xf>
    <xf numFmtId="0" fontId="7" fillId="3" borderId="30" xfId="4" applyFill="1" applyBorder="1" applyAlignment="1">
      <alignment horizontal="center"/>
    </xf>
    <xf numFmtId="0" fontId="7" fillId="3" borderId="34" xfId="4" applyFill="1" applyBorder="1" applyAlignment="1">
      <alignment horizontal="center"/>
    </xf>
    <xf numFmtId="0" fontId="11" fillId="3" borderId="35" xfId="4" applyFont="1" applyFill="1" applyBorder="1" applyAlignment="1">
      <alignment horizontal="center" vertical="center" wrapText="1"/>
    </xf>
    <xf numFmtId="0" fontId="11" fillId="3" borderId="14" xfId="4" applyFont="1" applyFill="1" applyBorder="1" applyAlignment="1">
      <alignment horizontal="center" vertical="center" wrapText="1"/>
    </xf>
    <xf numFmtId="0" fontId="11" fillId="3" borderId="15" xfId="4" applyFont="1" applyFill="1" applyBorder="1" applyAlignment="1">
      <alignment horizontal="center" vertical="center" wrapText="1"/>
    </xf>
    <xf numFmtId="0" fontId="9" fillId="3" borderId="11" xfId="4" applyFont="1" applyFill="1" applyBorder="1" applyAlignment="1">
      <alignment horizontal="center" vertical="center" wrapText="1"/>
    </xf>
    <xf numFmtId="0" fontId="9" fillId="3" borderId="16" xfId="4" applyFont="1" applyFill="1" applyBorder="1" applyAlignment="1">
      <alignment horizontal="center" vertical="center" wrapText="1"/>
    </xf>
    <xf numFmtId="0" fontId="9" fillId="3" borderId="5" xfId="4" applyFont="1" applyFill="1" applyBorder="1" applyAlignment="1">
      <alignment horizontal="center" vertical="center" wrapText="1"/>
    </xf>
    <xf numFmtId="0" fontId="9" fillId="3" borderId="6" xfId="4" applyFont="1" applyFill="1" applyBorder="1" applyAlignment="1">
      <alignment horizontal="center" vertical="center" wrapText="1"/>
    </xf>
    <xf numFmtId="0" fontId="9" fillId="3" borderId="7" xfId="4" applyFont="1" applyFill="1" applyBorder="1" applyAlignment="1">
      <alignment horizontal="center" vertical="center" wrapText="1"/>
    </xf>
    <xf numFmtId="0" fontId="9" fillId="3" borderId="8" xfId="4" applyFont="1" applyFill="1" applyBorder="1" applyAlignment="1">
      <alignment horizontal="center" vertical="center" wrapText="1"/>
    </xf>
    <xf numFmtId="0" fontId="9" fillId="3" borderId="9" xfId="4" applyFont="1" applyFill="1" applyBorder="1" applyAlignment="1">
      <alignment horizontal="center" vertical="center" wrapText="1"/>
    </xf>
    <xf numFmtId="0" fontId="9" fillId="3" borderId="10" xfId="4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5" fillId="2" borderId="37" xfId="0" applyFont="1" applyFill="1" applyBorder="1" applyAlignment="1" applyProtection="1">
      <alignment horizontal="left" vertical="center" wrapText="1"/>
      <protection locked="0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5" fillId="2" borderId="3" xfId="0" applyFont="1" applyFill="1" applyBorder="1" applyAlignment="1" applyProtection="1">
      <alignment horizontal="left" vertical="center" wrapText="1"/>
      <protection locked="0"/>
    </xf>
    <xf numFmtId="0" fontId="6" fillId="0" borderId="38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44" fillId="0" borderId="12" xfId="5" applyFont="1" applyBorder="1" applyAlignment="1">
      <alignment horizontal="right" vertical="center" wrapText="1"/>
    </xf>
    <xf numFmtId="39" fontId="42" fillId="8" borderId="13" xfId="8" applyNumberFormat="1" applyFont="1" applyFill="1" applyBorder="1" applyAlignment="1">
      <alignment horizontal="center" vertical="center" wrapText="1"/>
    </xf>
    <xf numFmtId="39" fontId="42" fillId="8" borderId="14" xfId="8" applyNumberFormat="1" applyFont="1" applyFill="1" applyBorder="1" applyAlignment="1">
      <alignment horizontal="center" vertical="center" wrapText="1"/>
    </xf>
    <xf numFmtId="39" fontId="42" fillId="8" borderId="18" xfId="8" applyNumberFormat="1" applyFont="1" applyFill="1" applyBorder="1" applyAlignment="1">
      <alignment horizontal="center" vertical="center" wrapText="1"/>
    </xf>
    <xf numFmtId="39" fontId="42" fillId="8" borderId="12" xfId="8" applyNumberFormat="1" applyFont="1" applyFill="1" applyBorder="1" applyAlignment="1">
      <alignment horizontal="center" vertical="center" wrapText="1"/>
    </xf>
    <xf numFmtId="168" fontId="42" fillId="8" borderId="12" xfId="8" applyNumberFormat="1" applyFont="1" applyFill="1" applyBorder="1" applyAlignment="1">
      <alignment horizontal="center" vertical="center" wrapText="1"/>
    </xf>
    <xf numFmtId="0" fontId="42" fillId="8" borderId="12" xfId="5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2" borderId="12" xfId="0" applyFont="1" applyFill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43" fontId="40" fillId="0" borderId="12" xfId="7" applyNumberFormat="1" applyFont="1" applyFill="1" applyBorder="1" applyAlignment="1" applyProtection="1">
      <alignment horizontal="center" vertical="center"/>
    </xf>
    <xf numFmtId="10" fontId="48" fillId="0" borderId="0" xfId="3" applyNumberFormat="1" applyFont="1"/>
  </cellXfs>
  <cellStyles count="10">
    <cellStyle name="Moeda" xfId="2" builtinId="4"/>
    <cellStyle name="Normal" xfId="0" builtinId="0"/>
    <cellStyle name="Normal 2 2" xfId="5" xr:uid="{5B164271-AC7F-4710-9F3E-92FAB7FD3CC3}"/>
    <cellStyle name="Normal 3" xfId="4" xr:uid="{CB8568FB-A338-47F5-858B-C6CC6CC3D140}"/>
    <cellStyle name="Normal 3 2" xfId="6" xr:uid="{83BAB6F1-07A3-48C3-87B5-378087C6BA10}"/>
    <cellStyle name="Normal_BDI" xfId="8" xr:uid="{9089EF0F-24DC-4802-ACA4-5D82F29FCE41}"/>
    <cellStyle name="Porcentagem" xfId="3" builtinId="5"/>
    <cellStyle name="Vírgula" xfId="1" builtinId="3"/>
    <cellStyle name="Vírgula 2" xfId="9" xr:uid="{345544D7-6C75-4B09-8E74-838609DECE8A}"/>
    <cellStyle name="Vírgula 2 3" xfId="7" xr:uid="{8E7E5904-BCB7-4E74-83C2-F6C9D6B464D6}"/>
  </cellStyles>
  <dxfs count="1">
    <dxf>
      <fill>
        <patternFill>
          <bgColor indexed="44"/>
        </patternFill>
      </fill>
    </dxf>
  </dxfs>
  <tableStyles count="0" defaultTableStyle="TableStyleMedium2" defaultPivotStyle="PivotStyleLight16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333375</xdr:colOff>
      <xdr:row>9</xdr:row>
      <xdr:rowOff>22860</xdr:rowOff>
    </xdr:from>
    <xdr:ext cx="184731" cy="26456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31A10758-0763-4236-AD49-5B7CC2D3883C}"/>
            </a:ext>
          </a:extLst>
        </xdr:cNvPr>
        <xdr:cNvSpPr txBox="1"/>
      </xdr:nvSpPr>
      <xdr:spPr>
        <a:xfrm>
          <a:off x="5111115" y="1767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refeitura%20Municipal%20de%20Novo%20Progresso\REP.%20ASFALTO\CP%20003-2018\PLANILHAS%20ATUALIZADAS\5%20-%20PL%20RESUMO%20CBUQ%20SEM%20DRENAGEM.xlsx" TargetMode="External"/><Relationship Id="rId1" Type="http://schemas.openxmlformats.org/officeDocument/2006/relationships/externalLinkPath" Target="file:///D:\Prefeitura%20Municipal%20de%20Novo%20Progresso\REP.%20ASFALTO\CP%20003-2018\PLANILHAS%20ATUALIZADAS\5%20-%20PL%20RESUMO%20CBUQ%20SEM%20DRENAGE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 Cron. Não Desonerado"/>
      <sheetName val="RESUMO NÃO DESONERADA"/>
      <sheetName val="MEMORIAL QUANT. RESUMO "/>
      <sheetName val="COMP. PROJETO EXEC. NÃO DESON."/>
      <sheetName val="Mobilização - Não Desonerada"/>
      <sheetName val="COMP. ADM."/>
      <sheetName val="RESUMO DESONERADA "/>
      <sheetName val=" Cron. Desonerado"/>
      <sheetName val="COMP. PROJETO EXEC. DESON."/>
      <sheetName val="Mobilização - Desonerado"/>
    </sheetNames>
    <sheetDataSet>
      <sheetData sheetId="0"/>
      <sheetData sheetId="1">
        <row r="2">
          <cell r="A2" t="str">
            <v>PREFEITURA MUNICIPAL DE NOVO PROGRESSO</v>
          </cell>
          <cell r="B2"/>
          <cell r="C2"/>
          <cell r="D2"/>
          <cell r="E2"/>
          <cell r="F2"/>
          <cell r="G2"/>
          <cell r="H2"/>
          <cell r="I2"/>
          <cell r="J2"/>
          <cell r="K2"/>
        </row>
      </sheetData>
      <sheetData sheetId="2">
        <row r="11">
          <cell r="E11">
            <v>1</v>
          </cell>
        </row>
        <row r="15">
          <cell r="E15">
            <v>264</v>
          </cell>
          <cell r="H15">
            <v>88</v>
          </cell>
        </row>
        <row r="16">
          <cell r="E16">
            <v>528</v>
          </cell>
          <cell r="H16">
            <v>176</v>
          </cell>
        </row>
        <row r="17">
          <cell r="E17">
            <v>528</v>
          </cell>
          <cell r="H17">
            <v>176</v>
          </cell>
        </row>
        <row r="18">
          <cell r="E18">
            <v>528</v>
          </cell>
          <cell r="H18">
            <v>176</v>
          </cell>
        </row>
      </sheetData>
      <sheetData sheetId="3"/>
      <sheetData sheetId="4"/>
      <sheetData sheetId="5"/>
      <sheetData sheetId="6">
        <row r="6">
          <cell r="E6">
            <v>2200000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94413-9EBC-4ACA-BD8B-EC357A0E1DC3}">
  <dimension ref="A4:T37"/>
  <sheetViews>
    <sheetView topLeftCell="A18" workbookViewId="0">
      <selection activeCell="G32" sqref="G32"/>
    </sheetView>
  </sheetViews>
  <sheetFormatPr defaultRowHeight="14.4" x14ac:dyDescent="0.3"/>
  <cols>
    <col min="2" max="2" width="26.88671875" customWidth="1"/>
    <col min="3" max="3" width="21.21875" customWidth="1"/>
    <col min="4" max="4" width="20.44140625" customWidth="1"/>
    <col min="5" max="5" width="20.33203125" customWidth="1"/>
    <col min="6" max="6" width="22.77734375" customWidth="1"/>
    <col min="7" max="7" width="21.6640625" customWidth="1"/>
    <col min="8" max="8" width="14" customWidth="1"/>
    <col min="9" max="9" width="14.5546875" customWidth="1"/>
    <col min="10" max="10" width="16" customWidth="1"/>
    <col min="11" max="11" width="15.109375" customWidth="1"/>
    <col min="12" max="12" width="16" customWidth="1"/>
    <col min="13" max="13" width="13.33203125" customWidth="1"/>
    <col min="14" max="14" width="12.44140625" customWidth="1"/>
    <col min="15" max="15" width="12.88671875" customWidth="1"/>
    <col min="16" max="16" width="13.5546875" customWidth="1"/>
    <col min="17" max="17" width="13" customWidth="1"/>
    <col min="18" max="18" width="15.77734375" customWidth="1"/>
    <col min="19" max="19" width="13.77734375" customWidth="1"/>
  </cols>
  <sheetData>
    <row r="4" spans="1:20" ht="15" thickBot="1" x14ac:dyDescent="0.35"/>
    <row r="5" spans="1:20" ht="42" customHeight="1" thickBot="1" x14ac:dyDescent="0.35">
      <c r="A5" s="161" t="s">
        <v>134</v>
      </c>
      <c r="B5" s="162"/>
      <c r="C5" s="162"/>
      <c r="D5" s="162"/>
      <c r="E5" s="162"/>
      <c r="F5" s="162"/>
      <c r="G5" s="163"/>
      <c r="H5" s="76"/>
      <c r="I5" s="154" t="s">
        <v>230</v>
      </c>
      <c r="J5" s="154"/>
      <c r="K5" s="154"/>
      <c r="L5" s="154"/>
      <c r="M5" s="154"/>
      <c r="N5" s="154"/>
      <c r="O5" s="154"/>
      <c r="P5" s="76"/>
      <c r="Q5" s="76"/>
      <c r="R5" s="76"/>
      <c r="S5" s="76"/>
      <c r="T5" s="76"/>
    </row>
    <row r="6" spans="1:20" x14ac:dyDescent="0.3">
      <c r="A6" s="164" t="s">
        <v>135</v>
      </c>
      <c r="B6" s="165"/>
      <c r="C6" s="165"/>
      <c r="D6" s="165"/>
      <c r="E6" s="165"/>
      <c r="F6" s="165"/>
      <c r="G6" s="16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</row>
    <row r="7" spans="1:20" x14ac:dyDescent="0.3">
      <c r="A7" s="164" t="s">
        <v>136</v>
      </c>
      <c r="B7" s="165"/>
      <c r="C7" s="165"/>
      <c r="D7" s="165"/>
      <c r="E7" s="165"/>
      <c r="F7" s="165"/>
      <c r="G7" s="16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</row>
    <row r="8" spans="1:20" x14ac:dyDescent="0.3">
      <c r="A8" s="164" t="s">
        <v>137</v>
      </c>
      <c r="B8" s="165"/>
      <c r="C8" s="165"/>
      <c r="D8" s="165"/>
      <c r="E8" s="165"/>
      <c r="F8" s="165"/>
      <c r="G8" s="16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</row>
    <row r="9" spans="1:20" x14ac:dyDescent="0.3">
      <c r="A9" s="164"/>
      <c r="B9" s="165"/>
      <c r="C9" s="165"/>
      <c r="D9" s="165"/>
      <c r="E9" s="165"/>
      <c r="F9" s="165"/>
      <c r="G9" s="16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</row>
    <row r="10" spans="1:20" ht="18" x14ac:dyDescent="0.3">
      <c r="A10" s="164" t="s">
        <v>138</v>
      </c>
      <c r="B10" s="165"/>
      <c r="C10" s="165"/>
      <c r="D10" s="165"/>
      <c r="E10" s="165"/>
      <c r="F10" s="165"/>
      <c r="G10" s="166"/>
      <c r="H10" s="76"/>
      <c r="I10" s="76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</row>
    <row r="11" spans="1:20" ht="17.399999999999999" x14ac:dyDescent="0.3">
      <c r="A11" s="167" t="s">
        <v>139</v>
      </c>
      <c r="B11" s="168"/>
      <c r="C11" s="168"/>
      <c r="D11" s="168"/>
      <c r="E11" s="168"/>
      <c r="F11" s="168"/>
      <c r="G11" s="169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</row>
    <row r="12" spans="1:20" x14ac:dyDescent="0.3">
      <c r="A12" s="143"/>
      <c r="G12" s="144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</row>
    <row r="13" spans="1:20" ht="14.4" customHeight="1" x14ac:dyDescent="0.3">
      <c r="A13" s="119" t="s">
        <v>140</v>
      </c>
      <c r="B13" s="79" t="s">
        <v>36</v>
      </c>
      <c r="C13" s="79" t="s">
        <v>141</v>
      </c>
      <c r="D13" s="79" t="s">
        <v>142</v>
      </c>
      <c r="E13" s="79" t="s">
        <v>143</v>
      </c>
      <c r="F13" s="79" t="s">
        <v>144</v>
      </c>
      <c r="G13" s="120" t="s">
        <v>145</v>
      </c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</row>
    <row r="14" spans="1:20" ht="25.2" x14ac:dyDescent="0.3">
      <c r="A14" s="121" t="s">
        <v>117</v>
      </c>
      <c r="B14" s="80" t="s">
        <v>43</v>
      </c>
      <c r="C14" s="128">
        <f>'RESUMO NÃO DESONERADA'!K18</f>
        <v>51037.919999999998</v>
      </c>
      <c r="D14" s="81">
        <v>0.5</v>
      </c>
      <c r="E14" s="81">
        <v>0.25</v>
      </c>
      <c r="F14" s="81">
        <v>0.25</v>
      </c>
      <c r="G14" s="145">
        <f>SUM(D14:F14)</f>
        <v>1</v>
      </c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</row>
    <row r="15" spans="1:20" x14ac:dyDescent="0.3">
      <c r="A15" s="122"/>
      <c r="B15" s="83"/>
      <c r="C15" s="129" t="s">
        <v>113</v>
      </c>
      <c r="D15" s="84">
        <f>D14*$C$14</f>
        <v>25518.959999999999</v>
      </c>
      <c r="E15" s="84">
        <f t="shared" ref="E15:F15" si="0">E14*$C$14</f>
        <v>12759.48</v>
      </c>
      <c r="F15" s="84">
        <f t="shared" si="0"/>
        <v>12759.48</v>
      </c>
      <c r="G15" s="146">
        <f t="shared" ref="G15:G27" si="1">SUM(D15:F15)</f>
        <v>51037.919999999998</v>
      </c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</row>
    <row r="16" spans="1:20" x14ac:dyDescent="0.3">
      <c r="A16" s="121" t="s">
        <v>126</v>
      </c>
      <c r="B16" s="80" t="s">
        <v>55</v>
      </c>
      <c r="C16" s="128">
        <f>'RESUMO NÃO DESONERADA'!K24</f>
        <v>78096.479999999996</v>
      </c>
      <c r="D16" s="81">
        <f>1/3</f>
        <v>0.33333333333333331</v>
      </c>
      <c r="E16" s="81">
        <f>1/3</f>
        <v>0.33333333333333331</v>
      </c>
      <c r="F16" s="81">
        <f>1/3</f>
        <v>0.33333333333333331</v>
      </c>
      <c r="G16" s="145">
        <f t="shared" si="1"/>
        <v>1</v>
      </c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</row>
    <row r="17" spans="1:20" x14ac:dyDescent="0.3">
      <c r="A17" s="122"/>
      <c r="B17" s="83"/>
      <c r="C17" s="129"/>
      <c r="D17" s="84">
        <f>D16*$C$16</f>
        <v>26032.159999999996</v>
      </c>
      <c r="E17" s="84">
        <f t="shared" ref="E17:F17" si="2">E16*$C$16</f>
        <v>26032.159999999996</v>
      </c>
      <c r="F17" s="84">
        <f t="shared" si="2"/>
        <v>26032.159999999996</v>
      </c>
      <c r="G17" s="146">
        <f t="shared" si="1"/>
        <v>78096.479999999981</v>
      </c>
      <c r="H17" s="85" t="s">
        <v>147</v>
      </c>
      <c r="I17" s="86" t="s">
        <v>148</v>
      </c>
      <c r="J17" s="86" t="s">
        <v>149</v>
      </c>
      <c r="K17" s="86" t="s">
        <v>150</v>
      </c>
      <c r="L17" s="86" t="s">
        <v>151</v>
      </c>
      <c r="M17" s="86" t="s">
        <v>152</v>
      </c>
      <c r="N17" s="86" t="s">
        <v>153</v>
      </c>
      <c r="O17" s="86" t="s">
        <v>154</v>
      </c>
      <c r="P17" s="86" t="s">
        <v>155</v>
      </c>
      <c r="Q17" s="86" t="s">
        <v>156</v>
      </c>
      <c r="R17" s="86" t="s">
        <v>157</v>
      </c>
      <c r="S17" s="86" t="s">
        <v>158</v>
      </c>
      <c r="T17" s="82"/>
    </row>
    <row r="18" spans="1:20" x14ac:dyDescent="0.3">
      <c r="A18" s="155" t="s">
        <v>146</v>
      </c>
      <c r="B18" s="157" t="s">
        <v>160</v>
      </c>
      <c r="C18" s="159">
        <f>SUM(H18:S18)</f>
        <v>209152.13799999998</v>
      </c>
      <c r="D18" s="81">
        <v>0.75</v>
      </c>
      <c r="E18" s="81">
        <v>0.25</v>
      </c>
      <c r="F18" s="81" t="s">
        <v>113</v>
      </c>
      <c r="G18" s="145">
        <f t="shared" si="1"/>
        <v>1</v>
      </c>
      <c r="H18" s="87">
        <v>36026.199999999997</v>
      </c>
      <c r="I18" s="88" t="s">
        <v>113</v>
      </c>
      <c r="J18" s="88" t="s">
        <v>113</v>
      </c>
      <c r="K18" s="88" t="s">
        <v>113</v>
      </c>
      <c r="L18" s="88">
        <v>70050.959999999992</v>
      </c>
      <c r="M18" s="88" t="s">
        <v>113</v>
      </c>
      <c r="N18" s="88">
        <v>42030.57</v>
      </c>
      <c r="O18" s="88">
        <v>61044.407999999996</v>
      </c>
      <c r="P18" s="88" t="s">
        <v>113</v>
      </c>
      <c r="Q18" s="88" t="s">
        <v>113</v>
      </c>
      <c r="R18" s="88" t="s">
        <v>113</v>
      </c>
      <c r="S18" s="88" t="s">
        <v>113</v>
      </c>
      <c r="T18" s="82" t="s">
        <v>113</v>
      </c>
    </row>
    <row r="19" spans="1:20" x14ac:dyDescent="0.3">
      <c r="A19" s="156"/>
      <c r="B19" s="158"/>
      <c r="C19" s="160"/>
      <c r="D19" s="84">
        <f>D18*$C$18</f>
        <v>156864.10349999997</v>
      </c>
      <c r="E19" s="84">
        <f t="shared" ref="E19" si="3">E18*$C$18</f>
        <v>52288.034499999994</v>
      </c>
      <c r="F19" s="84" t="s">
        <v>113</v>
      </c>
      <c r="G19" s="146">
        <f t="shared" si="1"/>
        <v>209152.13799999998</v>
      </c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</row>
    <row r="20" spans="1:20" x14ac:dyDescent="0.3">
      <c r="A20" s="155" t="s">
        <v>159</v>
      </c>
      <c r="B20" s="157" t="s">
        <v>162</v>
      </c>
      <c r="C20" s="159">
        <f>SUM(H20:S20)</f>
        <v>748112.26</v>
      </c>
      <c r="D20" s="81" t="s">
        <v>113</v>
      </c>
      <c r="E20" s="81">
        <v>0.75</v>
      </c>
      <c r="F20" s="81">
        <v>0.25</v>
      </c>
      <c r="G20" s="145">
        <f t="shared" si="1"/>
        <v>1</v>
      </c>
      <c r="H20" s="87">
        <v>128822.58999999998</v>
      </c>
      <c r="I20" s="88" t="s">
        <v>113</v>
      </c>
      <c r="J20" s="88" t="s">
        <v>113</v>
      </c>
      <c r="K20" s="88" t="s">
        <v>113</v>
      </c>
      <c r="L20" s="88">
        <v>250629.35000000003</v>
      </c>
      <c r="M20" s="88" t="s">
        <v>113</v>
      </c>
      <c r="N20" s="88">
        <v>150377.60000000001</v>
      </c>
      <c r="O20" s="88">
        <v>218282.72</v>
      </c>
      <c r="P20" s="88" t="s">
        <v>113</v>
      </c>
      <c r="Q20" s="88" t="s">
        <v>113</v>
      </c>
      <c r="R20" s="88" t="s">
        <v>113</v>
      </c>
      <c r="S20" s="88" t="s">
        <v>113</v>
      </c>
      <c r="T20" s="82" t="s">
        <v>113</v>
      </c>
    </row>
    <row r="21" spans="1:20" x14ac:dyDescent="0.3">
      <c r="A21" s="156"/>
      <c r="B21" s="158"/>
      <c r="C21" s="160"/>
      <c r="D21" s="84" t="s">
        <v>113</v>
      </c>
      <c r="E21" s="84">
        <f t="shared" ref="E21:F21" si="4">$C$20*E20</f>
        <v>561084.19500000007</v>
      </c>
      <c r="F21" s="84">
        <f t="shared" si="4"/>
        <v>187028.065</v>
      </c>
      <c r="G21" s="146">
        <f t="shared" si="1"/>
        <v>748112.26</v>
      </c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</row>
    <row r="22" spans="1:20" x14ac:dyDescent="0.3">
      <c r="A22" s="155" t="s">
        <v>161</v>
      </c>
      <c r="B22" s="157" t="s">
        <v>164</v>
      </c>
      <c r="C22" s="159">
        <f>SUM(H22:S22)</f>
        <v>30324.97</v>
      </c>
      <c r="D22" s="81" t="s">
        <v>113</v>
      </c>
      <c r="E22" s="81">
        <v>0.75</v>
      </c>
      <c r="F22" s="81">
        <v>0.25</v>
      </c>
      <c r="G22" s="145">
        <f t="shared" si="1"/>
        <v>1</v>
      </c>
      <c r="H22" s="87">
        <v>2278.1</v>
      </c>
      <c r="I22" s="88">
        <v>3986.69</v>
      </c>
      <c r="J22" s="88">
        <v>4556.21</v>
      </c>
      <c r="K22" s="88">
        <v>2278.1</v>
      </c>
      <c r="L22" s="88">
        <v>2278.1</v>
      </c>
      <c r="M22" s="88">
        <v>2278.1</v>
      </c>
      <c r="N22" s="88">
        <v>2278.1</v>
      </c>
      <c r="O22" s="88">
        <v>2847.63</v>
      </c>
      <c r="P22" s="88">
        <v>2847.63</v>
      </c>
      <c r="Q22" s="88">
        <v>2847.63</v>
      </c>
      <c r="R22" s="88">
        <v>709.63</v>
      </c>
      <c r="S22" s="88">
        <v>1139.05</v>
      </c>
      <c r="T22" s="82" t="s">
        <v>113</v>
      </c>
    </row>
    <row r="23" spans="1:20" x14ac:dyDescent="0.3">
      <c r="A23" s="156"/>
      <c r="B23" s="158"/>
      <c r="C23" s="160"/>
      <c r="D23" s="84" t="s">
        <v>113</v>
      </c>
      <c r="E23" s="84">
        <f t="shared" ref="E23:F23" si="5">E22*$C$22</f>
        <v>22743.727500000001</v>
      </c>
      <c r="F23" s="84">
        <f t="shared" si="5"/>
        <v>7581.2425000000003</v>
      </c>
      <c r="G23" s="146">
        <f t="shared" si="1"/>
        <v>30324.97</v>
      </c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</row>
    <row r="24" spans="1:20" x14ac:dyDescent="0.3">
      <c r="A24" s="155" t="s">
        <v>163</v>
      </c>
      <c r="B24" s="157" t="s">
        <v>166</v>
      </c>
      <c r="C24" s="159">
        <f>SUM(H24:S24)</f>
        <v>159486.22</v>
      </c>
      <c r="D24" s="81" t="s">
        <v>113</v>
      </c>
      <c r="E24" s="81">
        <v>0.5</v>
      </c>
      <c r="F24" s="81">
        <v>0.5</v>
      </c>
      <c r="G24" s="145">
        <f t="shared" si="1"/>
        <v>1</v>
      </c>
      <c r="H24" s="87">
        <v>13798.2</v>
      </c>
      <c r="I24" s="88">
        <v>19692.390000000003</v>
      </c>
      <c r="J24" s="88">
        <v>24629.940000000002</v>
      </c>
      <c r="K24" s="88">
        <v>11266.66</v>
      </c>
      <c r="L24" s="88">
        <v>11359.36</v>
      </c>
      <c r="M24" s="88">
        <v>11359.36</v>
      </c>
      <c r="N24" s="88">
        <v>7825.0499999999993</v>
      </c>
      <c r="O24" s="88">
        <v>12919</v>
      </c>
      <c r="P24" s="88">
        <v>17397.349999999999</v>
      </c>
      <c r="Q24" s="88">
        <v>15496.009999999998</v>
      </c>
      <c r="R24" s="88">
        <v>3413.94</v>
      </c>
      <c r="S24" s="88">
        <v>10328.960000000001</v>
      </c>
      <c r="T24" s="82" t="s">
        <v>113</v>
      </c>
    </row>
    <row r="25" spans="1:20" x14ac:dyDescent="0.3">
      <c r="A25" s="156"/>
      <c r="B25" s="158"/>
      <c r="C25" s="160"/>
      <c r="D25" s="130" t="s">
        <v>113</v>
      </c>
      <c r="E25" s="130">
        <f t="shared" ref="E25:F25" si="6">$C$24*E24</f>
        <v>79743.11</v>
      </c>
      <c r="F25" s="130">
        <f t="shared" si="6"/>
        <v>79743.11</v>
      </c>
      <c r="G25" s="146">
        <f t="shared" si="1"/>
        <v>159486.22</v>
      </c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</row>
    <row r="26" spans="1:20" x14ac:dyDescent="0.3">
      <c r="A26" s="155" t="s">
        <v>165</v>
      </c>
      <c r="B26" s="157" t="s">
        <v>167</v>
      </c>
      <c r="C26" s="159">
        <f>SUM(H26:S26)</f>
        <v>389193.49999999994</v>
      </c>
      <c r="D26" s="81">
        <v>0.25</v>
      </c>
      <c r="E26" s="81">
        <v>0.5</v>
      </c>
      <c r="F26" s="81">
        <v>0.25</v>
      </c>
      <c r="G26" s="145">
        <f t="shared" si="1"/>
        <v>1</v>
      </c>
      <c r="H26" s="127">
        <v>30145.609999999997</v>
      </c>
      <c r="I26" s="124">
        <v>103484.98</v>
      </c>
      <c r="J26" s="88">
        <v>106184.6</v>
      </c>
      <c r="K26" s="88" t="s">
        <v>113</v>
      </c>
      <c r="L26" s="88">
        <v>62090.99</v>
      </c>
      <c r="M26" s="88" t="s">
        <v>113</v>
      </c>
      <c r="N26" s="88">
        <v>35094.899999999994</v>
      </c>
      <c r="O26" s="88">
        <v>52192.420000000006</v>
      </c>
      <c r="P26" s="88" t="s">
        <v>113</v>
      </c>
      <c r="Q26" s="88" t="s">
        <v>113</v>
      </c>
      <c r="R26" s="88" t="s">
        <v>113</v>
      </c>
      <c r="S26" s="88" t="s">
        <v>113</v>
      </c>
      <c r="T26" s="82" t="s">
        <v>113</v>
      </c>
    </row>
    <row r="27" spans="1:20" x14ac:dyDescent="0.3">
      <c r="A27" s="156"/>
      <c r="B27" s="158"/>
      <c r="C27" s="160"/>
      <c r="D27" s="84">
        <f>$C$26*D26</f>
        <v>97298.374999999985</v>
      </c>
      <c r="E27" s="84">
        <f t="shared" ref="E27:F27" si="7">$C$26*E26</f>
        <v>194596.74999999997</v>
      </c>
      <c r="F27" s="84">
        <f t="shared" si="7"/>
        <v>97298.374999999985</v>
      </c>
      <c r="G27" s="146">
        <f t="shared" si="1"/>
        <v>389193.49999999994</v>
      </c>
      <c r="H27" s="82" t="s">
        <v>113</v>
      </c>
      <c r="I27" s="82" t="s">
        <v>113</v>
      </c>
      <c r="J27" s="82" t="s">
        <v>113</v>
      </c>
      <c r="K27" s="82" t="s">
        <v>113</v>
      </c>
      <c r="L27" s="82" t="s">
        <v>113</v>
      </c>
      <c r="M27" s="82" t="s">
        <v>113</v>
      </c>
      <c r="N27" s="82" t="s">
        <v>113</v>
      </c>
      <c r="O27" s="82" t="s">
        <v>113</v>
      </c>
      <c r="P27" s="82" t="s">
        <v>113</v>
      </c>
      <c r="Q27" s="82" t="s">
        <v>113</v>
      </c>
      <c r="R27" s="82" t="s">
        <v>113</v>
      </c>
      <c r="S27" s="82" t="s">
        <v>113</v>
      </c>
      <c r="T27" s="82" t="s">
        <v>113</v>
      </c>
    </row>
    <row r="28" spans="1:20" ht="14.4" customHeight="1" x14ac:dyDescent="0.3">
      <c r="A28" s="170" t="s">
        <v>245</v>
      </c>
      <c r="B28" s="171"/>
      <c r="C28" s="131">
        <f>SUM(C14:C27)</f>
        <v>1665403.4879999999</v>
      </c>
      <c r="D28" s="140"/>
      <c r="E28" s="141"/>
      <c r="F28" s="141"/>
      <c r="G28" s="147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</row>
    <row r="29" spans="1:20" ht="14.4" customHeight="1" x14ac:dyDescent="0.3">
      <c r="A29" s="172" t="s">
        <v>244</v>
      </c>
      <c r="B29" s="173"/>
      <c r="C29" s="174"/>
      <c r="D29" s="139">
        <f>(D30/$C$28)</f>
        <v>0.18356728606779524</v>
      </c>
      <c r="E29" s="139">
        <f t="shared" ref="E29:F29" si="8">(E30/$C$28)</f>
        <v>0.56998046649941936</v>
      </c>
      <c r="F29" s="139">
        <f t="shared" si="8"/>
        <v>0.24645224743278552</v>
      </c>
      <c r="G29" s="148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</row>
    <row r="30" spans="1:20" ht="14.4" customHeight="1" x14ac:dyDescent="0.3">
      <c r="A30" s="172" t="s">
        <v>243</v>
      </c>
      <c r="B30" s="173"/>
      <c r="C30" s="174"/>
      <c r="D30" s="128">
        <f>D15+D17+D19+D27</f>
        <v>305713.59849999996</v>
      </c>
      <c r="E30" s="128">
        <f>E15+E17+E19+E21+E23+E25+E27</f>
        <v>949247.45700000005</v>
      </c>
      <c r="F30" s="128">
        <f>F15+F17+F21+F23+F25+F27</f>
        <v>410442.4325</v>
      </c>
      <c r="G30" s="148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</row>
    <row r="31" spans="1:20" ht="14.4" customHeight="1" x14ac:dyDescent="0.3">
      <c r="A31" s="172" t="s">
        <v>242</v>
      </c>
      <c r="B31" s="173"/>
      <c r="C31" s="174"/>
      <c r="D31" s="139">
        <f>D32/$C$28</f>
        <v>0.18356728606779524</v>
      </c>
      <c r="E31" s="139">
        <f t="shared" ref="E31:F31" si="9">E32/$C$28</f>
        <v>0.75354775256721451</v>
      </c>
      <c r="F31" s="139">
        <f t="shared" si="9"/>
        <v>1</v>
      </c>
      <c r="G31" s="148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</row>
    <row r="32" spans="1:20" ht="14.4" customHeight="1" thickBot="1" x14ac:dyDescent="0.35">
      <c r="A32" s="175" t="s">
        <v>241</v>
      </c>
      <c r="B32" s="176"/>
      <c r="C32" s="177"/>
      <c r="D32" s="149">
        <f>D15+D17+D19+D27</f>
        <v>305713.59849999996</v>
      </c>
      <c r="E32" s="149">
        <f>E15+E17+E19+E21+E23+E25+E27+D32</f>
        <v>1254961.0555</v>
      </c>
      <c r="F32" s="149">
        <f>F15+F17+F21+F23+F25+F27+E32</f>
        <v>1665403.4879999999</v>
      </c>
      <c r="G32" s="150" t="s">
        <v>113</v>
      </c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</row>
    <row r="35" spans="1:20" ht="14.4" customHeight="1" x14ac:dyDescent="0.3">
      <c r="A35" s="153" t="s">
        <v>113</v>
      </c>
      <c r="B35" s="153"/>
      <c r="C35" s="135" t="s">
        <v>113</v>
      </c>
      <c r="D35" s="136" t="s">
        <v>113</v>
      </c>
      <c r="E35" s="136" t="s">
        <v>113</v>
      </c>
      <c r="F35" s="136" t="s">
        <v>113</v>
      </c>
      <c r="G35" s="136" t="str">
        <f>F35</f>
        <v xml:space="preserve"> </v>
      </c>
      <c r="H35" s="82">
        <f t="shared" ref="H35:S35" si="10">SUM(H18:H26)</f>
        <v>211070.69999999998</v>
      </c>
      <c r="I35" s="82">
        <f t="shared" si="10"/>
        <v>127164.06</v>
      </c>
      <c r="J35" s="82">
        <f t="shared" si="10"/>
        <v>135370.75</v>
      </c>
      <c r="K35" s="82">
        <f t="shared" si="10"/>
        <v>13544.76</v>
      </c>
      <c r="L35" s="82">
        <f t="shared" si="10"/>
        <v>396408.76</v>
      </c>
      <c r="M35" s="82">
        <f t="shared" si="10"/>
        <v>13637.460000000001</v>
      </c>
      <c r="N35" s="82">
        <f t="shared" si="10"/>
        <v>237606.22</v>
      </c>
      <c r="O35" s="82">
        <f t="shared" si="10"/>
        <v>347286.17800000001</v>
      </c>
      <c r="P35" s="82">
        <f t="shared" si="10"/>
        <v>20244.98</v>
      </c>
      <c r="Q35" s="82">
        <f t="shared" si="10"/>
        <v>18343.64</v>
      </c>
      <c r="R35" s="82">
        <f t="shared" si="10"/>
        <v>4123.57</v>
      </c>
      <c r="S35" s="82">
        <f t="shared" si="10"/>
        <v>11468.01</v>
      </c>
      <c r="T35" s="89"/>
    </row>
    <row r="36" spans="1:20" ht="15" customHeight="1" x14ac:dyDescent="0.3">
      <c r="A36" s="153" t="s">
        <v>113</v>
      </c>
      <c r="B36" s="153"/>
      <c r="C36" s="137" t="s">
        <v>113</v>
      </c>
      <c r="D36" s="138" t="s">
        <v>113</v>
      </c>
      <c r="E36" s="138" t="s">
        <v>113</v>
      </c>
      <c r="F36" s="138" t="s">
        <v>113</v>
      </c>
      <c r="G36" s="137" t="s">
        <v>113</v>
      </c>
      <c r="H36" s="82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</row>
    <row r="37" spans="1:20" x14ac:dyDescent="0.3">
      <c r="L37" s="132" t="s">
        <v>113</v>
      </c>
    </row>
  </sheetData>
  <mergeCells count="30">
    <mergeCell ref="A35:B35"/>
    <mergeCell ref="A28:B28"/>
    <mergeCell ref="A29:C29"/>
    <mergeCell ref="A30:C30"/>
    <mergeCell ref="A31:C31"/>
    <mergeCell ref="A32:C32"/>
    <mergeCell ref="A7:G7"/>
    <mergeCell ref="A8:G8"/>
    <mergeCell ref="A9:G9"/>
    <mergeCell ref="A10:G10"/>
    <mergeCell ref="A26:A27"/>
    <mergeCell ref="A11:G11"/>
    <mergeCell ref="B18:B19"/>
    <mergeCell ref="C18:C19"/>
    <mergeCell ref="A36:B36"/>
    <mergeCell ref="I5:O5"/>
    <mergeCell ref="A22:A23"/>
    <mergeCell ref="B24:B25"/>
    <mergeCell ref="C24:C25"/>
    <mergeCell ref="A24:A25"/>
    <mergeCell ref="B26:B27"/>
    <mergeCell ref="C26:C27"/>
    <mergeCell ref="A18:A19"/>
    <mergeCell ref="B20:B21"/>
    <mergeCell ref="C20:C21"/>
    <mergeCell ref="A20:A21"/>
    <mergeCell ref="B22:B23"/>
    <mergeCell ref="C22:C23"/>
    <mergeCell ref="A5:G5"/>
    <mergeCell ref="A6:G6"/>
  </mergeCells>
  <phoneticPr fontId="47" type="noConversion"/>
  <conditionalFormatting sqref="D14:F27 D28 D29:F32">
    <cfRule type="cellIs" dxfId="0" priority="2" stopIfTrue="1" operator="between">
      <formula>0.01</formula>
      <formula>1.01</formula>
    </cfRule>
  </conditionalFormatting>
  <pageMargins left="0.51181102362204722" right="0.51181102362204722" top="0.78740157480314965" bottom="0.78740157480314965" header="0.31496062992125984" footer="0.31496062992125984"/>
  <pageSetup paperSize="9" orientation="portrait" horizontalDpi="0" verticalDpi="0" r:id="rId1"/>
  <headerFooter>
    <oddHeader>&amp;L
&amp;"-,Negrito"PREFEITURA MUNICIPAL DE NOVO PROGRESSO 
PODER EXECUTIVO
CNPJ:10.221.768/0001-20&amp;R&amp;G</oddHead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93481C-8758-41D9-B0E6-B3C45958DC5D}">
  <sheetPr>
    <pageSetUpPr fitToPage="1"/>
  </sheetPr>
  <dimension ref="A3:K63"/>
  <sheetViews>
    <sheetView tabSelected="1" topLeftCell="A44" workbookViewId="0">
      <selection activeCell="L64" sqref="L64"/>
    </sheetView>
  </sheetViews>
  <sheetFormatPr defaultRowHeight="14.4" x14ac:dyDescent="0.3"/>
  <cols>
    <col min="1" max="1" width="6.5546875" customWidth="1"/>
    <col min="2" max="2" width="7.88671875" customWidth="1"/>
    <col min="3" max="3" width="7.5546875" customWidth="1"/>
    <col min="4" max="4" width="10.88671875" customWidth="1"/>
    <col min="5" max="5" width="26.77734375" customWidth="1"/>
    <col min="6" max="6" width="6.5546875" customWidth="1"/>
    <col min="7" max="7" width="10" customWidth="1"/>
    <col min="8" max="8" width="9.5546875" customWidth="1"/>
    <col min="9" max="9" width="9.77734375" customWidth="1"/>
    <col min="10" max="10" width="10.6640625" customWidth="1"/>
    <col min="11" max="11" width="17.88671875" customWidth="1"/>
  </cols>
  <sheetData>
    <row r="3" spans="1:11" ht="15" thickBot="1" x14ac:dyDescent="0.35"/>
    <row r="4" spans="1:11" ht="18" x14ac:dyDescent="0.3">
      <c r="A4" s="198" t="s">
        <v>25</v>
      </c>
      <c r="B4" s="199"/>
      <c r="C4" s="199"/>
      <c r="D4" s="199"/>
      <c r="E4" s="199"/>
      <c r="F4" s="199"/>
      <c r="G4" s="199"/>
      <c r="H4" s="199"/>
      <c r="I4" s="199"/>
      <c r="J4" s="199"/>
      <c r="K4" s="200"/>
    </row>
    <row r="5" spans="1:11" ht="18" x14ac:dyDescent="0.3">
      <c r="A5" s="201" t="s">
        <v>26</v>
      </c>
      <c r="B5" s="202"/>
      <c r="C5" s="202"/>
      <c r="D5" s="202"/>
      <c r="E5" s="202"/>
      <c r="F5" s="202"/>
      <c r="G5" s="202"/>
      <c r="H5" s="202"/>
      <c r="I5" s="202"/>
      <c r="J5" s="202"/>
      <c r="K5" s="203"/>
    </row>
    <row r="6" spans="1:11" ht="18" x14ac:dyDescent="0.3">
      <c r="A6" s="204" t="s">
        <v>27</v>
      </c>
      <c r="B6" s="205"/>
      <c r="C6" s="205"/>
      <c r="D6" s="205"/>
      <c r="E6" s="205"/>
      <c r="F6" s="205"/>
      <c r="G6" s="205"/>
      <c r="H6" s="205"/>
      <c r="I6" s="205"/>
      <c r="J6" s="205"/>
      <c r="K6" s="206"/>
    </row>
    <row r="7" spans="1:11" ht="18" x14ac:dyDescent="0.3">
      <c r="A7" s="42"/>
      <c r="B7" s="43"/>
      <c r="C7" s="43"/>
      <c r="D7" s="43"/>
      <c r="E7" s="43"/>
      <c r="F7" s="43"/>
      <c r="G7" s="44"/>
      <c r="H7" s="44"/>
      <c r="I7" s="44"/>
      <c r="J7" s="45" t="s">
        <v>28</v>
      </c>
      <c r="K7" s="46">
        <v>14.02</v>
      </c>
    </row>
    <row r="8" spans="1:11" x14ac:dyDescent="0.3">
      <c r="A8" s="47" t="s">
        <v>112</v>
      </c>
      <c r="B8" s="48"/>
      <c r="C8" s="48"/>
      <c r="D8" s="48"/>
      <c r="E8" s="49"/>
      <c r="F8" s="49"/>
      <c r="G8" s="45"/>
      <c r="H8" s="50"/>
      <c r="I8" s="50"/>
      <c r="J8" s="45" t="s">
        <v>29</v>
      </c>
      <c r="K8" s="46">
        <v>20.97</v>
      </c>
    </row>
    <row r="9" spans="1:11" x14ac:dyDescent="0.3">
      <c r="A9" s="47" t="s">
        <v>30</v>
      </c>
      <c r="B9" s="48"/>
      <c r="C9" s="48"/>
      <c r="D9" s="48"/>
      <c r="E9" s="75"/>
      <c r="F9" s="74" t="s">
        <v>113</v>
      </c>
      <c r="G9" s="45"/>
      <c r="H9" s="50"/>
      <c r="I9" s="50"/>
      <c r="J9" s="45"/>
      <c r="K9" s="51"/>
    </row>
    <row r="10" spans="1:11" x14ac:dyDescent="0.3">
      <c r="A10" s="52"/>
      <c r="B10" s="49"/>
      <c r="C10" s="49"/>
      <c r="D10" s="49"/>
      <c r="E10" s="49"/>
      <c r="F10" s="49"/>
      <c r="G10" s="45"/>
      <c r="H10" s="50"/>
      <c r="I10" s="50"/>
      <c r="J10" s="50"/>
      <c r="K10" s="53"/>
    </row>
    <row r="11" spans="1:11" x14ac:dyDescent="0.3">
      <c r="A11" s="187" t="s">
        <v>31</v>
      </c>
      <c r="B11" s="188"/>
      <c r="C11" s="188"/>
      <c r="D11" s="188"/>
      <c r="E11" s="188"/>
      <c r="F11" s="188"/>
      <c r="G11" s="188"/>
      <c r="H11" s="188"/>
      <c r="I11" s="188"/>
      <c r="J11" s="188"/>
      <c r="K11" s="189"/>
    </row>
    <row r="12" spans="1:11" x14ac:dyDescent="0.3">
      <c r="A12" s="52"/>
      <c r="B12" s="49"/>
      <c r="C12" s="49"/>
      <c r="D12" s="49"/>
      <c r="E12" s="49"/>
      <c r="F12" s="49"/>
      <c r="G12" s="45"/>
      <c r="H12" s="50"/>
      <c r="I12" s="50"/>
      <c r="J12" s="50"/>
      <c r="K12" s="53"/>
    </row>
    <row r="13" spans="1:11" ht="43.2" x14ac:dyDescent="0.3">
      <c r="A13" s="54" t="s">
        <v>32</v>
      </c>
      <c r="B13" s="26" t="s">
        <v>33</v>
      </c>
      <c r="C13" s="26" t="s">
        <v>34</v>
      </c>
      <c r="D13" s="26" t="s">
        <v>35</v>
      </c>
      <c r="E13" s="26" t="s">
        <v>36</v>
      </c>
      <c r="F13" s="26" t="s">
        <v>37</v>
      </c>
      <c r="G13" s="26" t="s">
        <v>38</v>
      </c>
      <c r="H13" s="26" t="s">
        <v>39</v>
      </c>
      <c r="I13" s="26" t="s">
        <v>40</v>
      </c>
      <c r="J13" s="26" t="s">
        <v>41</v>
      </c>
      <c r="K13" s="55" t="s">
        <v>42</v>
      </c>
    </row>
    <row r="14" spans="1:11" ht="17.399999999999999" x14ac:dyDescent="0.3">
      <c r="A14" s="56">
        <v>1</v>
      </c>
      <c r="B14" s="207" t="s">
        <v>43</v>
      </c>
      <c r="C14" s="207"/>
      <c r="D14" s="207"/>
      <c r="E14" s="207"/>
      <c r="F14" s="207"/>
      <c r="G14" s="207"/>
      <c r="H14" s="207"/>
      <c r="I14" s="207"/>
      <c r="J14" s="207"/>
      <c r="K14" s="208"/>
    </row>
    <row r="15" spans="1:11" ht="68.400000000000006" customHeight="1" x14ac:dyDescent="0.3">
      <c r="A15" s="57" t="s">
        <v>44</v>
      </c>
      <c r="B15" s="27">
        <v>103689</v>
      </c>
      <c r="C15" s="27" t="s">
        <v>45</v>
      </c>
      <c r="D15" s="28" t="s">
        <v>46</v>
      </c>
      <c r="E15" s="28" t="s">
        <v>132</v>
      </c>
      <c r="F15" s="27" t="s">
        <v>48</v>
      </c>
      <c r="G15" s="29">
        <f>QUANTITATIVOS!E12</f>
        <v>6</v>
      </c>
      <c r="H15" s="29">
        <v>313.43</v>
      </c>
      <c r="I15" s="30">
        <f>TRUNC((H15*(K$8/100)+H15),2)</f>
        <v>379.15</v>
      </c>
      <c r="J15" s="30">
        <f>TRUNC(G15*H15,2)</f>
        <v>1880.58</v>
      </c>
      <c r="K15" s="58">
        <f>TRUNC(I15*G15,2)</f>
        <v>2274.9</v>
      </c>
    </row>
    <row r="16" spans="1:11" ht="87" customHeight="1" x14ac:dyDescent="0.3">
      <c r="A16" s="57" t="s">
        <v>49</v>
      </c>
      <c r="B16" s="31">
        <v>93208</v>
      </c>
      <c r="C16" s="27" t="s">
        <v>45</v>
      </c>
      <c r="D16" s="28" t="s">
        <v>46</v>
      </c>
      <c r="E16" s="28" t="s">
        <v>50</v>
      </c>
      <c r="F16" s="27" t="s">
        <v>48</v>
      </c>
      <c r="G16" s="29">
        <f>QUANTITATIVOS!E13</f>
        <v>6.25</v>
      </c>
      <c r="H16" s="29">
        <v>921.87</v>
      </c>
      <c r="I16" s="30">
        <f t="shared" ref="I16:I17" si="0">TRUNC((H16*(K$8/100)+H16),2)</f>
        <v>1115.18</v>
      </c>
      <c r="J16" s="30">
        <f t="shared" ref="J16:J17" si="1">TRUNC(G16*H16,2)</f>
        <v>5761.68</v>
      </c>
      <c r="K16" s="58">
        <f t="shared" ref="K16:K17" si="2">TRUNC(I16*G16,2)</f>
        <v>6969.87</v>
      </c>
    </row>
    <row r="17" spans="1:11" ht="117" customHeight="1" x14ac:dyDescent="0.3">
      <c r="A17" s="57" t="s">
        <v>51</v>
      </c>
      <c r="B17" s="209" t="s">
        <v>52</v>
      </c>
      <c r="C17" s="210"/>
      <c r="D17" s="28" t="s">
        <v>46</v>
      </c>
      <c r="E17" s="28" t="s">
        <v>53</v>
      </c>
      <c r="F17" s="27" t="s">
        <v>37</v>
      </c>
      <c r="G17" s="29">
        <f>'[1]MEMORIAL QUANT. RESUMO '!E11</f>
        <v>1</v>
      </c>
      <c r="H17" s="30">
        <f>'COMP MOBILIZAÇÃO'!V40</f>
        <v>34548.36</v>
      </c>
      <c r="I17" s="30">
        <f t="shared" si="0"/>
        <v>41793.15</v>
      </c>
      <c r="J17" s="30">
        <f t="shared" si="1"/>
        <v>34548.36</v>
      </c>
      <c r="K17" s="58">
        <f t="shared" si="2"/>
        <v>41793.15</v>
      </c>
    </row>
    <row r="18" spans="1:11" x14ac:dyDescent="0.3">
      <c r="A18" s="181" t="s">
        <v>54</v>
      </c>
      <c r="B18" s="182"/>
      <c r="C18" s="182"/>
      <c r="D18" s="182"/>
      <c r="E18" s="182"/>
      <c r="F18" s="182"/>
      <c r="G18" s="182"/>
      <c r="H18" s="182"/>
      <c r="I18" s="183"/>
      <c r="J18" s="32">
        <f>SUM(J15:J17)</f>
        <v>42190.62</v>
      </c>
      <c r="K18" s="59">
        <f>SUM(K15:K17)</f>
        <v>51037.919999999998</v>
      </c>
    </row>
    <row r="19" spans="1:11" x14ac:dyDescent="0.3">
      <c r="A19" s="60">
        <v>2</v>
      </c>
      <c r="B19" s="193" t="s">
        <v>55</v>
      </c>
      <c r="C19" s="193"/>
      <c r="D19" s="193"/>
      <c r="E19" s="193"/>
      <c r="F19" s="193"/>
      <c r="G19" s="193"/>
      <c r="H19" s="193"/>
      <c r="I19" s="193"/>
      <c r="J19" s="193"/>
      <c r="K19" s="194"/>
    </row>
    <row r="20" spans="1:11" x14ac:dyDescent="0.3">
      <c r="A20" s="57" t="s">
        <v>56</v>
      </c>
      <c r="B20" s="27">
        <v>2706</v>
      </c>
      <c r="C20" s="33" t="s">
        <v>45</v>
      </c>
      <c r="D20" s="28" t="s">
        <v>57</v>
      </c>
      <c r="E20" s="28" t="s">
        <v>58</v>
      </c>
      <c r="F20" s="27" t="s">
        <v>59</v>
      </c>
      <c r="G20" s="29">
        <f>'[1]MEMORIAL QUANT. RESUMO '!E15</f>
        <v>264</v>
      </c>
      <c r="H20" s="34">
        <f>'COMP ADM'!E20</f>
        <v>111.51</v>
      </c>
      <c r="I20" s="35">
        <f>TRUNC(H20*(1+0.1402),2)</f>
        <v>127.14</v>
      </c>
      <c r="J20" s="36">
        <f>TRUNC(G20*H20,2)</f>
        <v>29438.639999999999</v>
      </c>
      <c r="K20" s="61">
        <f>TRUNC(I20*G20,2)</f>
        <v>33564.959999999999</v>
      </c>
    </row>
    <row r="21" spans="1:11" x14ac:dyDescent="0.3">
      <c r="A21" s="57" t="s">
        <v>60</v>
      </c>
      <c r="B21" s="27">
        <v>4069</v>
      </c>
      <c r="C21" s="33" t="s">
        <v>45</v>
      </c>
      <c r="D21" s="28" t="s">
        <v>57</v>
      </c>
      <c r="E21" s="28" t="s">
        <v>61</v>
      </c>
      <c r="F21" s="27" t="s">
        <v>59</v>
      </c>
      <c r="G21" s="29">
        <f>'[1]MEMORIAL QUANT. RESUMO '!E16</f>
        <v>528</v>
      </c>
      <c r="H21" s="34">
        <f>'COMP ADM'!E23</f>
        <v>32.770000000000003</v>
      </c>
      <c r="I21" s="35">
        <f t="shared" ref="I21:I23" si="3">TRUNC(H21*(1+0.1402),2)</f>
        <v>37.36</v>
      </c>
      <c r="J21" s="36">
        <f t="shared" ref="J21:J23" si="4">TRUNC(G21*H21,2)</f>
        <v>17302.560000000001</v>
      </c>
      <c r="K21" s="61">
        <f>I21*G21</f>
        <v>19726.079999999998</v>
      </c>
    </row>
    <row r="22" spans="1:11" x14ac:dyDescent="0.3">
      <c r="A22" s="57" t="s">
        <v>62</v>
      </c>
      <c r="B22" s="27">
        <v>7592</v>
      </c>
      <c r="C22" s="33" t="s">
        <v>45</v>
      </c>
      <c r="D22" s="28" t="s">
        <v>57</v>
      </c>
      <c r="E22" s="28" t="s">
        <v>63</v>
      </c>
      <c r="F22" s="27" t="s">
        <v>59</v>
      </c>
      <c r="G22" s="29">
        <f>'[1]MEMORIAL QUANT. RESUMO '!E17</f>
        <v>528</v>
      </c>
      <c r="H22" s="34">
        <f>'COMP ADM'!E21</f>
        <v>28.42</v>
      </c>
      <c r="I22" s="35">
        <f t="shared" si="3"/>
        <v>32.4</v>
      </c>
      <c r="J22" s="36">
        <f t="shared" si="4"/>
        <v>15005.76</v>
      </c>
      <c r="K22" s="61">
        <f>I22*G22</f>
        <v>17107.2</v>
      </c>
    </row>
    <row r="23" spans="1:11" x14ac:dyDescent="0.3">
      <c r="A23" s="57" t="s">
        <v>64</v>
      </c>
      <c r="B23" s="27">
        <v>244</v>
      </c>
      <c r="C23" s="33" t="s">
        <v>45</v>
      </c>
      <c r="D23" s="28" t="s">
        <v>57</v>
      </c>
      <c r="E23" s="28" t="s">
        <v>65</v>
      </c>
      <c r="F23" s="27" t="s">
        <v>59</v>
      </c>
      <c r="G23" s="29">
        <f>'[1]MEMORIAL QUANT. RESUMO '!E18</f>
        <v>528</v>
      </c>
      <c r="H23" s="34">
        <f>'COMP ADM'!E22</f>
        <v>12.79</v>
      </c>
      <c r="I23" s="35">
        <f t="shared" si="3"/>
        <v>14.58</v>
      </c>
      <c r="J23" s="36">
        <f t="shared" si="4"/>
        <v>6753.12</v>
      </c>
      <c r="K23" s="61">
        <f>I23*G23</f>
        <v>7698.24</v>
      </c>
    </row>
    <row r="24" spans="1:11" x14ac:dyDescent="0.3">
      <c r="A24" s="195" t="s">
        <v>54</v>
      </c>
      <c r="B24" s="196"/>
      <c r="C24" s="196"/>
      <c r="D24" s="196"/>
      <c r="E24" s="196"/>
      <c r="F24" s="196"/>
      <c r="G24" s="196"/>
      <c r="H24" s="196"/>
      <c r="I24" s="197"/>
      <c r="J24" s="37">
        <f>SUM(J20:J23)</f>
        <v>68500.08</v>
      </c>
      <c r="K24" s="62">
        <f>SUM(K20:K23)</f>
        <v>78096.479999999996</v>
      </c>
    </row>
    <row r="25" spans="1:11" x14ac:dyDescent="0.3">
      <c r="A25" s="63">
        <v>3</v>
      </c>
      <c r="B25" s="190" t="s">
        <v>66</v>
      </c>
      <c r="C25" s="191"/>
      <c r="D25" s="191"/>
      <c r="E25" s="191"/>
      <c r="F25" s="191"/>
      <c r="G25" s="191"/>
      <c r="H25" s="191"/>
      <c r="I25" s="191"/>
      <c r="J25" s="191"/>
      <c r="K25" s="192"/>
    </row>
    <row r="26" spans="1:11" x14ac:dyDescent="0.3">
      <c r="A26" s="64" t="s">
        <v>240</v>
      </c>
      <c r="B26" s="178" t="s">
        <v>68</v>
      </c>
      <c r="C26" s="179"/>
      <c r="D26" s="179"/>
      <c r="E26" s="179"/>
      <c r="F26" s="179"/>
      <c r="G26" s="179"/>
      <c r="H26" s="179"/>
      <c r="I26" s="179"/>
      <c r="J26" s="180"/>
      <c r="K26" s="65">
        <v>211070.69999999998</v>
      </c>
    </row>
    <row r="27" spans="1:11" x14ac:dyDescent="0.3">
      <c r="A27" s="66">
        <v>4</v>
      </c>
      <c r="B27" s="190" t="s">
        <v>69</v>
      </c>
      <c r="C27" s="191"/>
      <c r="D27" s="191"/>
      <c r="E27" s="191"/>
      <c r="F27" s="191"/>
      <c r="G27" s="191"/>
      <c r="H27" s="191"/>
      <c r="I27" s="191"/>
      <c r="J27" s="191"/>
      <c r="K27" s="192"/>
    </row>
    <row r="28" spans="1:11" x14ac:dyDescent="0.3">
      <c r="A28" s="64" t="s">
        <v>67</v>
      </c>
      <c r="B28" s="178" t="s">
        <v>71</v>
      </c>
      <c r="C28" s="179"/>
      <c r="D28" s="179"/>
      <c r="E28" s="179"/>
      <c r="F28" s="179"/>
      <c r="G28" s="179"/>
      <c r="H28" s="179"/>
      <c r="I28" s="179"/>
      <c r="J28" s="180"/>
      <c r="K28" s="65">
        <v>127164.06</v>
      </c>
    </row>
    <row r="29" spans="1:11" x14ac:dyDescent="0.3">
      <c r="A29" s="66">
        <v>5</v>
      </c>
      <c r="B29" s="190" t="s">
        <v>72</v>
      </c>
      <c r="C29" s="191"/>
      <c r="D29" s="191"/>
      <c r="E29" s="191"/>
      <c r="F29" s="191"/>
      <c r="G29" s="191"/>
      <c r="H29" s="191"/>
      <c r="I29" s="191"/>
      <c r="J29" s="191"/>
      <c r="K29" s="192"/>
    </row>
    <row r="30" spans="1:11" x14ac:dyDescent="0.3">
      <c r="A30" s="64" t="s">
        <v>70</v>
      </c>
      <c r="B30" s="178" t="s">
        <v>74</v>
      </c>
      <c r="C30" s="179"/>
      <c r="D30" s="179"/>
      <c r="E30" s="179"/>
      <c r="F30" s="179"/>
      <c r="G30" s="179"/>
      <c r="H30" s="179"/>
      <c r="I30" s="179"/>
      <c r="J30" s="180"/>
      <c r="K30" s="67">
        <v>135370.75</v>
      </c>
    </row>
    <row r="31" spans="1:11" x14ac:dyDescent="0.3">
      <c r="A31" s="66">
        <v>6</v>
      </c>
      <c r="B31" s="190" t="s">
        <v>75</v>
      </c>
      <c r="C31" s="191"/>
      <c r="D31" s="191"/>
      <c r="E31" s="191"/>
      <c r="F31" s="191"/>
      <c r="G31" s="191"/>
      <c r="H31" s="191"/>
      <c r="I31" s="191"/>
      <c r="J31" s="191"/>
      <c r="K31" s="192"/>
    </row>
    <row r="32" spans="1:11" x14ac:dyDescent="0.3">
      <c r="A32" s="64" t="s">
        <v>73</v>
      </c>
      <c r="B32" s="178" t="s">
        <v>77</v>
      </c>
      <c r="C32" s="179"/>
      <c r="D32" s="179"/>
      <c r="E32" s="179"/>
      <c r="F32" s="179"/>
      <c r="G32" s="179"/>
      <c r="H32" s="179"/>
      <c r="I32" s="179"/>
      <c r="J32" s="180"/>
      <c r="K32" s="67">
        <v>13544.76</v>
      </c>
    </row>
    <row r="33" spans="1:11" x14ac:dyDescent="0.3">
      <c r="A33" s="66">
        <v>7</v>
      </c>
      <c r="B33" s="190" t="s">
        <v>78</v>
      </c>
      <c r="C33" s="191"/>
      <c r="D33" s="191"/>
      <c r="E33" s="191"/>
      <c r="F33" s="191"/>
      <c r="G33" s="191"/>
      <c r="H33" s="191"/>
      <c r="I33" s="191"/>
      <c r="J33" s="191"/>
      <c r="K33" s="192"/>
    </row>
    <row r="34" spans="1:11" x14ac:dyDescent="0.3">
      <c r="A34" s="64" t="s">
        <v>76</v>
      </c>
      <c r="B34" s="178" t="s">
        <v>80</v>
      </c>
      <c r="C34" s="179"/>
      <c r="D34" s="179"/>
      <c r="E34" s="179"/>
      <c r="F34" s="179"/>
      <c r="G34" s="179"/>
      <c r="H34" s="179"/>
      <c r="I34" s="179"/>
      <c r="J34" s="180"/>
      <c r="K34" s="67">
        <v>396408.76</v>
      </c>
    </row>
    <row r="35" spans="1:11" x14ac:dyDescent="0.3">
      <c r="A35" s="66">
        <v>8</v>
      </c>
      <c r="B35" s="190" t="s">
        <v>81</v>
      </c>
      <c r="C35" s="191"/>
      <c r="D35" s="191"/>
      <c r="E35" s="191"/>
      <c r="F35" s="191"/>
      <c r="G35" s="191"/>
      <c r="H35" s="191"/>
      <c r="I35" s="191"/>
      <c r="J35" s="191"/>
      <c r="K35" s="192"/>
    </row>
    <row r="36" spans="1:11" x14ac:dyDescent="0.3">
      <c r="A36" s="64" t="s">
        <v>79</v>
      </c>
      <c r="B36" s="178" t="s">
        <v>83</v>
      </c>
      <c r="C36" s="179"/>
      <c r="D36" s="179"/>
      <c r="E36" s="179"/>
      <c r="F36" s="179"/>
      <c r="G36" s="179"/>
      <c r="H36" s="179"/>
      <c r="I36" s="179"/>
      <c r="J36" s="180"/>
      <c r="K36" s="67">
        <v>13637.460000000001</v>
      </c>
    </row>
    <row r="37" spans="1:11" x14ac:dyDescent="0.3">
      <c r="A37" s="66">
        <v>9</v>
      </c>
      <c r="B37" s="190" t="s">
        <v>84</v>
      </c>
      <c r="C37" s="191"/>
      <c r="D37" s="191"/>
      <c r="E37" s="191"/>
      <c r="F37" s="191"/>
      <c r="G37" s="191"/>
      <c r="H37" s="191"/>
      <c r="I37" s="191"/>
      <c r="J37" s="191"/>
      <c r="K37" s="192"/>
    </row>
    <row r="38" spans="1:11" x14ac:dyDescent="0.3">
      <c r="A38" s="64" t="s">
        <v>82</v>
      </c>
      <c r="B38" s="178" t="s">
        <v>86</v>
      </c>
      <c r="C38" s="179"/>
      <c r="D38" s="179"/>
      <c r="E38" s="179"/>
      <c r="F38" s="179"/>
      <c r="G38" s="179"/>
      <c r="H38" s="179"/>
      <c r="I38" s="179"/>
      <c r="J38" s="180"/>
      <c r="K38" s="67">
        <v>237606.22</v>
      </c>
    </row>
    <row r="39" spans="1:11" x14ac:dyDescent="0.3">
      <c r="A39" s="66">
        <v>10</v>
      </c>
      <c r="B39" s="190" t="s">
        <v>87</v>
      </c>
      <c r="C39" s="191"/>
      <c r="D39" s="191"/>
      <c r="E39" s="191"/>
      <c r="F39" s="191"/>
      <c r="G39" s="191"/>
      <c r="H39" s="191"/>
      <c r="I39" s="191"/>
      <c r="J39" s="191"/>
      <c r="K39" s="192"/>
    </row>
    <row r="40" spans="1:11" x14ac:dyDescent="0.3">
      <c r="A40" s="64" t="s">
        <v>85</v>
      </c>
      <c r="B40" s="178" t="s">
        <v>89</v>
      </c>
      <c r="C40" s="179"/>
      <c r="D40" s="179"/>
      <c r="E40" s="179"/>
      <c r="F40" s="179"/>
      <c r="G40" s="179"/>
      <c r="H40" s="179"/>
      <c r="I40" s="179"/>
      <c r="J40" s="180"/>
      <c r="K40" s="67">
        <v>347286.17800000001</v>
      </c>
    </row>
    <row r="41" spans="1:11" x14ac:dyDescent="0.3">
      <c r="A41" s="66">
        <v>11</v>
      </c>
      <c r="B41" s="190" t="s">
        <v>90</v>
      </c>
      <c r="C41" s="191"/>
      <c r="D41" s="191"/>
      <c r="E41" s="191"/>
      <c r="F41" s="191"/>
      <c r="G41" s="191"/>
      <c r="H41" s="191"/>
      <c r="I41" s="191"/>
      <c r="J41" s="191"/>
      <c r="K41" s="192"/>
    </row>
    <row r="42" spans="1:11" x14ac:dyDescent="0.3">
      <c r="A42" s="64" t="s">
        <v>88</v>
      </c>
      <c r="B42" s="178" t="s">
        <v>92</v>
      </c>
      <c r="C42" s="179"/>
      <c r="D42" s="179"/>
      <c r="E42" s="179"/>
      <c r="F42" s="179"/>
      <c r="G42" s="179"/>
      <c r="H42" s="179"/>
      <c r="I42" s="179"/>
      <c r="J42" s="180"/>
      <c r="K42" s="67">
        <v>20244.98</v>
      </c>
    </row>
    <row r="43" spans="1:11" x14ac:dyDescent="0.3">
      <c r="A43" s="66">
        <v>12</v>
      </c>
      <c r="B43" s="190" t="s">
        <v>93</v>
      </c>
      <c r="C43" s="191"/>
      <c r="D43" s="191"/>
      <c r="E43" s="191"/>
      <c r="F43" s="191"/>
      <c r="G43" s="191"/>
      <c r="H43" s="191"/>
      <c r="I43" s="191"/>
      <c r="J43" s="191"/>
      <c r="K43" s="192"/>
    </row>
    <row r="44" spans="1:11" x14ac:dyDescent="0.3">
      <c r="A44" s="64" t="s">
        <v>91</v>
      </c>
      <c r="B44" s="178" t="s">
        <v>95</v>
      </c>
      <c r="C44" s="179"/>
      <c r="D44" s="179"/>
      <c r="E44" s="179"/>
      <c r="F44" s="179"/>
      <c r="G44" s="179"/>
      <c r="H44" s="179"/>
      <c r="I44" s="179"/>
      <c r="J44" s="180"/>
      <c r="K44" s="67">
        <v>18343.64</v>
      </c>
    </row>
    <row r="45" spans="1:11" x14ac:dyDescent="0.3">
      <c r="A45" s="66">
        <v>13</v>
      </c>
      <c r="B45" s="190" t="s">
        <v>96</v>
      </c>
      <c r="C45" s="191"/>
      <c r="D45" s="191"/>
      <c r="E45" s="191"/>
      <c r="F45" s="191"/>
      <c r="G45" s="191"/>
      <c r="H45" s="191"/>
      <c r="I45" s="191"/>
      <c r="J45" s="191"/>
      <c r="K45" s="192"/>
    </row>
    <row r="46" spans="1:11" x14ac:dyDescent="0.3">
      <c r="A46" s="64" t="s">
        <v>94</v>
      </c>
      <c r="B46" s="178" t="s">
        <v>98</v>
      </c>
      <c r="C46" s="179"/>
      <c r="D46" s="179"/>
      <c r="E46" s="179"/>
      <c r="F46" s="179"/>
      <c r="G46" s="179"/>
      <c r="H46" s="179"/>
      <c r="I46" s="179"/>
      <c r="J46" s="180"/>
      <c r="K46" s="67">
        <v>4123.57</v>
      </c>
    </row>
    <row r="47" spans="1:11" x14ac:dyDescent="0.3">
      <c r="A47" s="66">
        <v>14</v>
      </c>
      <c r="B47" s="190" t="s">
        <v>99</v>
      </c>
      <c r="C47" s="191"/>
      <c r="D47" s="191"/>
      <c r="E47" s="191"/>
      <c r="F47" s="191"/>
      <c r="G47" s="191"/>
      <c r="H47" s="191"/>
      <c r="I47" s="191"/>
      <c r="J47" s="191"/>
      <c r="K47" s="192"/>
    </row>
    <row r="48" spans="1:11" x14ac:dyDescent="0.3">
      <c r="A48" s="64" t="s">
        <v>97</v>
      </c>
      <c r="B48" s="178" t="s">
        <v>101</v>
      </c>
      <c r="C48" s="179"/>
      <c r="D48" s="179"/>
      <c r="E48" s="179"/>
      <c r="F48" s="179"/>
      <c r="G48" s="179"/>
      <c r="H48" s="179"/>
      <c r="I48" s="179"/>
      <c r="J48" s="180"/>
      <c r="K48" s="67">
        <v>11468.01</v>
      </c>
    </row>
    <row r="49" spans="1:11" x14ac:dyDescent="0.3">
      <c r="A49" s="66">
        <v>15</v>
      </c>
      <c r="B49" s="190" t="s">
        <v>102</v>
      </c>
      <c r="C49" s="191"/>
      <c r="D49" s="191"/>
      <c r="E49" s="191"/>
      <c r="F49" s="191"/>
      <c r="G49" s="191"/>
      <c r="H49" s="191"/>
      <c r="I49" s="191"/>
      <c r="J49" s="191"/>
      <c r="K49" s="192"/>
    </row>
    <row r="50" spans="1:11" x14ac:dyDescent="0.3">
      <c r="A50" s="64" t="s">
        <v>100</v>
      </c>
      <c r="B50" s="178" t="s">
        <v>104</v>
      </c>
      <c r="C50" s="179"/>
      <c r="D50" s="179"/>
      <c r="E50" s="179"/>
      <c r="F50" s="179"/>
      <c r="G50" s="179"/>
      <c r="H50" s="179"/>
      <c r="I50" s="179"/>
      <c r="J50" s="180"/>
      <c r="K50" s="67"/>
    </row>
    <row r="51" spans="1:11" x14ac:dyDescent="0.3">
      <c r="A51" s="66">
        <v>16</v>
      </c>
      <c r="B51" s="190" t="s">
        <v>105</v>
      </c>
      <c r="C51" s="191"/>
      <c r="D51" s="191"/>
      <c r="E51" s="191"/>
      <c r="F51" s="191"/>
      <c r="G51" s="191"/>
      <c r="H51" s="191"/>
      <c r="I51" s="191"/>
      <c r="J51" s="191"/>
      <c r="K51" s="192"/>
    </row>
    <row r="52" spans="1:11" x14ac:dyDescent="0.3">
      <c r="A52" s="64" t="s">
        <v>103</v>
      </c>
      <c r="B52" s="178" t="s">
        <v>107</v>
      </c>
      <c r="C52" s="179"/>
      <c r="D52" s="179"/>
      <c r="E52" s="179"/>
      <c r="F52" s="179"/>
      <c r="G52" s="179"/>
      <c r="H52" s="179"/>
      <c r="I52" s="179"/>
      <c r="J52" s="180"/>
      <c r="K52" s="67"/>
    </row>
    <row r="53" spans="1:11" x14ac:dyDescent="0.3">
      <c r="A53" s="66">
        <v>17</v>
      </c>
      <c r="B53" s="190" t="s">
        <v>108</v>
      </c>
      <c r="C53" s="191"/>
      <c r="D53" s="191"/>
      <c r="E53" s="191"/>
      <c r="F53" s="191"/>
      <c r="G53" s="191"/>
      <c r="H53" s="191"/>
      <c r="I53" s="191"/>
      <c r="J53" s="191"/>
      <c r="K53" s="192"/>
    </row>
    <row r="54" spans="1:11" x14ac:dyDescent="0.3">
      <c r="A54" s="64" t="s">
        <v>106</v>
      </c>
      <c r="B54" s="178" t="s">
        <v>109</v>
      </c>
      <c r="C54" s="179"/>
      <c r="D54" s="179"/>
      <c r="E54" s="179"/>
      <c r="F54" s="179"/>
      <c r="G54" s="179"/>
      <c r="H54" s="179"/>
      <c r="I54" s="179"/>
      <c r="J54" s="180"/>
      <c r="K54" s="67"/>
    </row>
    <row r="55" spans="1:11" x14ac:dyDescent="0.3">
      <c r="A55" s="181" t="s">
        <v>110</v>
      </c>
      <c r="B55" s="182"/>
      <c r="C55" s="182"/>
      <c r="D55" s="182"/>
      <c r="E55" s="182"/>
      <c r="F55" s="182"/>
      <c r="G55" s="182"/>
      <c r="H55" s="182"/>
      <c r="I55" s="182"/>
      <c r="J55" s="183"/>
      <c r="K55" s="134">
        <f>SUM(K25:K54)</f>
        <v>1536269.088</v>
      </c>
    </row>
    <row r="56" spans="1:11" x14ac:dyDescent="0.3">
      <c r="A56" s="181" t="s">
        <v>133</v>
      </c>
      <c r="B56" s="182"/>
      <c r="C56" s="182"/>
      <c r="D56" s="182"/>
      <c r="E56" s="182"/>
      <c r="F56" s="182"/>
      <c r="G56" s="182"/>
      <c r="H56" s="182"/>
      <c r="I56" s="182"/>
      <c r="J56" s="183"/>
      <c r="K56" s="134">
        <f>K18+K24</f>
        <v>129134.39999999999</v>
      </c>
    </row>
    <row r="57" spans="1:11" ht="18" thickBot="1" x14ac:dyDescent="0.35">
      <c r="A57" s="184" t="s">
        <v>111</v>
      </c>
      <c r="B57" s="185"/>
      <c r="C57" s="185"/>
      <c r="D57" s="185"/>
      <c r="E57" s="185"/>
      <c r="F57" s="185"/>
      <c r="G57" s="185"/>
      <c r="H57" s="185"/>
      <c r="I57" s="185"/>
      <c r="J57" s="186"/>
      <c r="K57" s="133">
        <f>K55+K56</f>
        <v>1665403.4879999999</v>
      </c>
    </row>
    <row r="58" spans="1:11" x14ac:dyDescent="0.3">
      <c r="A58" s="39"/>
      <c r="B58" s="39"/>
      <c r="C58" s="39"/>
      <c r="D58" s="39"/>
      <c r="E58" s="39"/>
      <c r="F58" s="39"/>
      <c r="G58" s="40"/>
      <c r="H58" s="40"/>
      <c r="I58" s="40"/>
      <c r="J58" s="40"/>
      <c r="K58" s="40"/>
    </row>
    <row r="59" spans="1:11" x14ac:dyDescent="0.3">
      <c r="A59" s="39"/>
      <c r="B59" s="39"/>
      <c r="C59" s="39"/>
      <c r="D59" s="39"/>
      <c r="E59" s="39"/>
      <c r="F59" s="39"/>
      <c r="G59" s="40"/>
      <c r="H59" s="40"/>
      <c r="I59" s="40"/>
      <c r="J59" s="40"/>
      <c r="K59" s="40" t="s">
        <v>113</v>
      </c>
    </row>
    <row r="60" spans="1:11" x14ac:dyDescent="0.3">
      <c r="A60" s="39"/>
      <c r="B60" s="39"/>
      <c r="C60" s="39"/>
      <c r="D60" s="39"/>
      <c r="E60" s="39"/>
      <c r="F60" s="39"/>
      <c r="G60" s="40"/>
      <c r="H60" s="40"/>
      <c r="I60" s="40"/>
      <c r="J60" s="40"/>
      <c r="K60" s="40" t="s">
        <v>113</v>
      </c>
    </row>
    <row r="63" spans="1:11" x14ac:dyDescent="0.3">
      <c r="K63" s="298">
        <f>K56/K57</f>
        <v>7.7539407675360897E-2</v>
      </c>
    </row>
  </sheetData>
  <mergeCells count="42">
    <mergeCell ref="A4:K4"/>
    <mergeCell ref="A5:K5"/>
    <mergeCell ref="A6:K6"/>
    <mergeCell ref="B14:K14"/>
    <mergeCell ref="B17:C17"/>
    <mergeCell ref="A18:I18"/>
    <mergeCell ref="B19:K19"/>
    <mergeCell ref="A24:I24"/>
    <mergeCell ref="B35:K35"/>
    <mergeCell ref="B25:K25"/>
    <mergeCell ref="B26:J26"/>
    <mergeCell ref="B27:K27"/>
    <mergeCell ref="B28:J28"/>
    <mergeCell ref="B29:K29"/>
    <mergeCell ref="B30:J30"/>
    <mergeCell ref="B31:K31"/>
    <mergeCell ref="B32:J32"/>
    <mergeCell ref="B33:K33"/>
    <mergeCell ref="B34:J34"/>
    <mergeCell ref="B47:K47"/>
    <mergeCell ref="B36:J36"/>
    <mergeCell ref="B37:K37"/>
    <mergeCell ref="B38:J38"/>
    <mergeCell ref="B39:K39"/>
    <mergeCell ref="B40:J40"/>
    <mergeCell ref="B41:K41"/>
    <mergeCell ref="B54:J54"/>
    <mergeCell ref="A55:J55"/>
    <mergeCell ref="A57:J57"/>
    <mergeCell ref="A11:K11"/>
    <mergeCell ref="A56:J56"/>
    <mergeCell ref="B48:J48"/>
    <mergeCell ref="B49:K49"/>
    <mergeCell ref="B50:J50"/>
    <mergeCell ref="B51:K51"/>
    <mergeCell ref="B52:J52"/>
    <mergeCell ref="B53:K53"/>
    <mergeCell ref="B42:J42"/>
    <mergeCell ref="B43:K43"/>
    <mergeCell ref="B44:J44"/>
    <mergeCell ref="B45:K45"/>
    <mergeCell ref="B46:J46"/>
  </mergeCells>
  <pageMargins left="0.51181102362204722" right="0.51181102362204722" top="0.78740157480314965" bottom="0.78740157480314965" header="0.31496062992125984" footer="0.31496062992125984"/>
  <pageSetup paperSize="9" scale="77" fitToHeight="0" orientation="portrait" horizontalDpi="0" verticalDpi="0" r:id="rId1"/>
  <headerFooter>
    <oddHeader>&amp;L&amp;"-,Negrito"
PREFEITURA MUNICIPAL DE NOVO PROGRESSO 
PODER EXECUTIVO
CNPJ:10.221.768/0001-20&amp;R&amp;G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70E35-A6E6-4BEF-950B-C5F2EBC5183C}">
  <sheetPr>
    <pageSetUpPr fitToPage="1"/>
  </sheetPr>
  <dimension ref="A3:G21"/>
  <sheetViews>
    <sheetView topLeftCell="A8" zoomScaleNormal="100" workbookViewId="0">
      <selection activeCell="D12" sqref="D12"/>
    </sheetView>
  </sheetViews>
  <sheetFormatPr defaultRowHeight="14.4" x14ac:dyDescent="0.3"/>
  <cols>
    <col min="2" max="2" width="28.33203125" customWidth="1"/>
    <col min="3" max="3" width="11" customWidth="1"/>
    <col min="4" max="4" width="12.6640625" customWidth="1"/>
    <col min="5" max="5" width="14.88671875" customWidth="1"/>
    <col min="7" max="7" width="3.5546875" customWidth="1"/>
  </cols>
  <sheetData>
    <row r="3" spans="1:7" ht="15" thickBot="1" x14ac:dyDescent="0.35"/>
    <row r="4" spans="1:7" ht="18" x14ac:dyDescent="0.3">
      <c r="A4" s="230" t="s">
        <v>114</v>
      </c>
      <c r="B4" s="231"/>
      <c r="C4" s="231"/>
      <c r="D4" s="231"/>
      <c r="E4" s="231"/>
      <c r="F4" s="231"/>
      <c r="G4" s="232"/>
    </row>
    <row r="5" spans="1:7" ht="18" x14ac:dyDescent="0.3">
      <c r="A5" s="201" t="s">
        <v>115</v>
      </c>
      <c r="B5" s="202"/>
      <c r="C5" s="202"/>
      <c r="D5" s="202"/>
      <c r="E5" s="202"/>
      <c r="F5" s="202"/>
      <c r="G5" s="203"/>
    </row>
    <row r="6" spans="1:7" ht="18" x14ac:dyDescent="0.3">
      <c r="A6" s="201" t="str">
        <f>'[1]RESUMO NÃO DESONERADA'!A2:K2</f>
        <v>PREFEITURA MUNICIPAL DE NOVO PROGRESSO</v>
      </c>
      <c r="B6" s="202"/>
      <c r="C6" s="202"/>
      <c r="D6" s="202"/>
      <c r="E6" s="202"/>
      <c r="F6" s="202"/>
      <c r="G6" s="203"/>
    </row>
    <row r="7" spans="1:7" x14ac:dyDescent="0.3">
      <c r="A7" s="68"/>
      <c r="B7" s="25"/>
      <c r="C7" s="50"/>
      <c r="D7" s="50"/>
      <c r="E7" s="50"/>
      <c r="F7" s="25"/>
      <c r="G7" s="69"/>
    </row>
    <row r="8" spans="1:7" ht="18" x14ac:dyDescent="0.3">
      <c r="A8" s="233" t="s">
        <v>116</v>
      </c>
      <c r="B8" s="234"/>
      <c r="C8" s="234"/>
      <c r="D8" s="234"/>
      <c r="E8" s="234"/>
      <c r="F8" s="234"/>
      <c r="G8" s="235"/>
    </row>
    <row r="9" spans="1:7" x14ac:dyDescent="0.3">
      <c r="A9" s="60" t="s">
        <v>117</v>
      </c>
      <c r="B9" s="236" t="s">
        <v>43</v>
      </c>
      <c r="C9" s="237"/>
      <c r="D9" s="237"/>
      <c r="E9" s="237"/>
      <c r="F9" s="237"/>
      <c r="G9" s="238"/>
    </row>
    <row r="10" spans="1:7" x14ac:dyDescent="0.3">
      <c r="A10" s="222" t="s">
        <v>32</v>
      </c>
      <c r="B10" s="211" t="s">
        <v>36</v>
      </c>
      <c r="C10" s="41" t="s">
        <v>118</v>
      </c>
      <c r="D10" s="41" t="s">
        <v>119</v>
      </c>
      <c r="E10" s="225" t="s">
        <v>120</v>
      </c>
      <c r="F10" s="226" t="s">
        <v>37</v>
      </c>
      <c r="G10" s="227"/>
    </row>
    <row r="11" spans="1:7" x14ac:dyDescent="0.3">
      <c r="A11" s="222"/>
      <c r="B11" s="211"/>
      <c r="C11" s="32" t="s">
        <v>121</v>
      </c>
      <c r="D11" s="32" t="s">
        <v>121</v>
      </c>
      <c r="E11" s="225"/>
      <c r="F11" s="228"/>
      <c r="G11" s="229"/>
    </row>
    <row r="12" spans="1:7" ht="28.8" x14ac:dyDescent="0.3">
      <c r="A12" s="64" t="s">
        <v>44</v>
      </c>
      <c r="B12" s="28" t="s">
        <v>47</v>
      </c>
      <c r="C12" s="30">
        <v>2</v>
      </c>
      <c r="D12" s="30">
        <v>3</v>
      </c>
      <c r="E12" s="30">
        <f>C12*D12</f>
        <v>6</v>
      </c>
      <c r="F12" s="215" t="s">
        <v>48</v>
      </c>
      <c r="G12" s="216"/>
    </row>
    <row r="13" spans="1:7" ht="72" x14ac:dyDescent="0.3">
      <c r="A13" s="64" t="s">
        <v>49</v>
      </c>
      <c r="B13" s="28" t="s">
        <v>122</v>
      </c>
      <c r="C13" s="38">
        <v>2.5</v>
      </c>
      <c r="D13" s="38">
        <v>2.5</v>
      </c>
      <c r="E13" s="30">
        <f>C13*D13</f>
        <v>6.25</v>
      </c>
      <c r="F13" s="215" t="s">
        <v>123</v>
      </c>
      <c r="G13" s="216"/>
    </row>
    <row r="14" spans="1:7" ht="57.6" x14ac:dyDescent="0.3">
      <c r="A14" s="68" t="s">
        <v>51</v>
      </c>
      <c r="B14" s="28" t="s">
        <v>124</v>
      </c>
      <c r="C14" s="30"/>
      <c r="D14" s="30"/>
      <c r="E14" s="38">
        <v>1</v>
      </c>
      <c r="F14" s="215" t="s">
        <v>125</v>
      </c>
      <c r="G14" s="216"/>
    </row>
    <row r="15" spans="1:7" x14ac:dyDescent="0.3">
      <c r="A15" s="60" t="s">
        <v>126</v>
      </c>
      <c r="B15" s="217" t="s">
        <v>55</v>
      </c>
      <c r="C15" s="218"/>
      <c r="D15" s="218"/>
      <c r="E15" s="218"/>
      <c r="F15" s="218"/>
      <c r="G15" s="219"/>
    </row>
    <row r="16" spans="1:7" x14ac:dyDescent="0.3">
      <c r="A16" s="222" t="s">
        <v>32</v>
      </c>
      <c r="B16" s="211" t="s">
        <v>36</v>
      </c>
      <c r="C16" s="223" t="s">
        <v>127</v>
      </c>
      <c r="D16" s="224" t="s">
        <v>128</v>
      </c>
      <c r="E16" s="225" t="s">
        <v>120</v>
      </c>
      <c r="F16" s="220" t="s">
        <v>37</v>
      </c>
      <c r="G16" s="221"/>
    </row>
    <row r="17" spans="1:7" x14ac:dyDescent="0.3">
      <c r="A17" s="222"/>
      <c r="B17" s="211"/>
      <c r="C17" s="223"/>
      <c r="D17" s="224"/>
      <c r="E17" s="225"/>
      <c r="F17" s="220"/>
      <c r="G17" s="221"/>
    </row>
    <row r="18" spans="1:7" x14ac:dyDescent="0.3">
      <c r="A18" s="64" t="s">
        <v>56</v>
      </c>
      <c r="B18" s="28" t="s">
        <v>58</v>
      </c>
      <c r="C18" s="29">
        <f>IF('[1]RESUMO DESONERADA '!$E$6&gt;750000,'[1]MEMORIAL QUANT. RESUMO '!H15,'[1]MEMORIAL QUANT. RESUMO '!H15/2)</f>
        <v>88</v>
      </c>
      <c r="D18" s="30">
        <v>3</v>
      </c>
      <c r="E18" s="30">
        <f>C18*D18</f>
        <v>264</v>
      </c>
      <c r="F18" s="211" t="s">
        <v>129</v>
      </c>
      <c r="G18" s="212"/>
    </row>
    <row r="19" spans="1:7" x14ac:dyDescent="0.3">
      <c r="A19" s="64" t="s">
        <v>60</v>
      </c>
      <c r="B19" s="28" t="s">
        <v>130</v>
      </c>
      <c r="C19" s="29">
        <f>IF('[1]RESUMO DESONERADA '!$E$6&gt;750000,'[1]MEMORIAL QUANT. RESUMO '!H16,'[1]MEMORIAL QUANT. RESUMO '!H16/2)</f>
        <v>176</v>
      </c>
      <c r="D19" s="30">
        <v>3</v>
      </c>
      <c r="E19" s="30">
        <f>C19*D19</f>
        <v>528</v>
      </c>
      <c r="F19" s="211" t="s">
        <v>129</v>
      </c>
      <c r="G19" s="212"/>
    </row>
    <row r="20" spans="1:7" x14ac:dyDescent="0.3">
      <c r="A20" s="64" t="s">
        <v>62</v>
      </c>
      <c r="B20" s="28" t="s">
        <v>63</v>
      </c>
      <c r="C20" s="29">
        <f>IF('[1]RESUMO DESONERADA '!$E$6&gt;750000,'[1]MEMORIAL QUANT. RESUMO '!H17,'[1]MEMORIAL QUANT. RESUMO '!H17/2)</f>
        <v>176</v>
      </c>
      <c r="D20" s="30">
        <v>3</v>
      </c>
      <c r="E20" s="30">
        <f>C20*D20</f>
        <v>528</v>
      </c>
      <c r="F20" s="211" t="s">
        <v>129</v>
      </c>
      <c r="G20" s="212"/>
    </row>
    <row r="21" spans="1:7" ht="15" thickBot="1" x14ac:dyDescent="0.35">
      <c r="A21" s="70" t="s">
        <v>64</v>
      </c>
      <c r="B21" s="71" t="s">
        <v>131</v>
      </c>
      <c r="C21" s="72">
        <f>IF('[1]RESUMO DESONERADA '!$E$6&gt;750000,'[1]MEMORIAL QUANT. RESUMO '!H18,'[1]MEMORIAL QUANT. RESUMO '!H18/2)</f>
        <v>176</v>
      </c>
      <c r="D21" s="73">
        <v>3</v>
      </c>
      <c r="E21" s="73">
        <f>C21*D21</f>
        <v>528</v>
      </c>
      <c r="F21" s="213" t="s">
        <v>129</v>
      </c>
      <c r="G21" s="214"/>
    </row>
  </sheetData>
  <mergeCells count="23">
    <mergeCell ref="A10:A11"/>
    <mergeCell ref="B10:B11"/>
    <mergeCell ref="E10:E11"/>
    <mergeCell ref="F10:G11"/>
    <mergeCell ref="A4:G4"/>
    <mergeCell ref="A5:G5"/>
    <mergeCell ref="A6:G6"/>
    <mergeCell ref="A8:G8"/>
    <mergeCell ref="B9:G9"/>
    <mergeCell ref="A16:A17"/>
    <mergeCell ref="B16:B17"/>
    <mergeCell ref="C16:C17"/>
    <mergeCell ref="D16:D17"/>
    <mergeCell ref="E16:E17"/>
    <mergeCell ref="F18:G18"/>
    <mergeCell ref="F19:G19"/>
    <mergeCell ref="F20:G20"/>
    <mergeCell ref="F21:G21"/>
    <mergeCell ref="F12:G12"/>
    <mergeCell ref="F13:G13"/>
    <mergeCell ref="F14:G14"/>
    <mergeCell ref="B15:G15"/>
    <mergeCell ref="F16:G17"/>
  </mergeCells>
  <pageMargins left="0.25" right="0.25" top="0.75" bottom="0.75" header="0.3" footer="0.3"/>
  <pageSetup paperSize="9" orientation="portrait" horizontalDpi="0" verticalDpi="0" r:id="rId1"/>
  <headerFooter>
    <oddHeader>&amp;L
&amp;"-,Negrito"
PREFEITURA MUNICIPAL DE NOVO PROGRESSO 
PODER EXECUTIVO
CNPJ:10.221.768/0001-20&amp;R &amp;G</oddHeader>
  </headerFooter>
  <ignoredErrors>
    <ignoredError sqref="A6" unlockedFormula="1"/>
  </ignoredError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87A18-A71E-4D23-8095-3396385945A6}">
  <dimension ref="A3:F29"/>
  <sheetViews>
    <sheetView topLeftCell="A11" zoomScaleNormal="100" workbookViewId="0">
      <selection activeCell="F23" sqref="F23"/>
    </sheetView>
  </sheetViews>
  <sheetFormatPr defaultRowHeight="14.4" x14ac:dyDescent="0.3"/>
  <cols>
    <col min="1" max="1" width="20.33203125" customWidth="1"/>
    <col min="2" max="2" width="19.33203125" customWidth="1"/>
    <col min="3" max="3" width="11.6640625" customWidth="1"/>
    <col min="4" max="5" width="11" customWidth="1"/>
    <col min="6" max="6" width="13.5546875" customWidth="1"/>
  </cols>
  <sheetData>
    <row r="3" spans="1:6" ht="13.8" customHeight="1" thickBot="1" x14ac:dyDescent="0.35"/>
    <row r="4" spans="1:6" ht="15" hidden="1" thickBot="1" x14ac:dyDescent="0.35"/>
    <row r="5" spans="1:6" ht="15" hidden="1" thickBot="1" x14ac:dyDescent="0.35"/>
    <row r="6" spans="1:6" ht="28.2" customHeight="1" thickBot="1" x14ac:dyDescent="0.35">
      <c r="A6" s="274" t="s">
        <v>0</v>
      </c>
      <c r="B6" s="275"/>
      <c r="C6" s="275"/>
      <c r="D6" s="275"/>
      <c r="E6" s="275"/>
      <c r="F6" s="276"/>
    </row>
    <row r="7" spans="1:6" ht="16.2" thickBot="1" x14ac:dyDescent="0.35">
      <c r="A7" s="277" t="s">
        <v>1</v>
      </c>
      <c r="B7" s="278"/>
      <c r="C7" s="279" t="s">
        <v>2</v>
      </c>
      <c r="D7" s="280"/>
      <c r="E7" s="280"/>
      <c r="F7" s="281"/>
    </row>
    <row r="8" spans="1:6" x14ac:dyDescent="0.3">
      <c r="A8" s="22"/>
      <c r="B8" s="23"/>
      <c r="C8" s="23"/>
      <c r="D8" s="23"/>
      <c r="E8" s="23"/>
      <c r="F8" s="24"/>
    </row>
    <row r="9" spans="1:6" ht="21.6" thickBot="1" x14ac:dyDescent="0.45">
      <c r="A9" s="282" t="s">
        <v>3</v>
      </c>
      <c r="B9" s="283"/>
      <c r="C9" s="283"/>
      <c r="D9" s="283"/>
      <c r="E9" s="283"/>
      <c r="F9" s="284"/>
    </row>
    <row r="10" spans="1:6" ht="46.8" customHeight="1" x14ac:dyDescent="0.3">
      <c r="A10" s="248" t="s">
        <v>4</v>
      </c>
      <c r="B10" s="249"/>
      <c r="C10" s="249"/>
      <c r="D10" s="249"/>
      <c r="E10" s="249"/>
      <c r="F10" s="250"/>
    </row>
    <row r="11" spans="1:6" ht="14.4" customHeight="1" x14ac:dyDescent="0.3">
      <c r="A11" s="251"/>
      <c r="B11" s="252"/>
      <c r="C11" s="252"/>
      <c r="D11" s="252"/>
      <c r="E11" s="252"/>
      <c r="F11" s="253"/>
    </row>
    <row r="12" spans="1:6" ht="14.4" customHeight="1" x14ac:dyDescent="0.3">
      <c r="A12" s="254"/>
      <c r="B12" s="255"/>
      <c r="C12" s="255"/>
      <c r="D12" s="255"/>
      <c r="E12" s="255"/>
      <c r="F12" s="256"/>
    </row>
    <row r="13" spans="1:6" x14ac:dyDescent="0.3">
      <c r="A13" s="257"/>
      <c r="B13" s="258"/>
      <c r="C13" s="2" t="s">
        <v>5</v>
      </c>
      <c r="D13" s="239" t="s">
        <v>6</v>
      </c>
      <c r="E13" s="240"/>
      <c r="F13" s="241"/>
    </row>
    <row r="14" spans="1:6" x14ac:dyDescent="0.3">
      <c r="A14" s="259"/>
      <c r="B14" s="260"/>
      <c r="C14" s="266" t="s">
        <v>7</v>
      </c>
      <c r="D14" s="268" t="s">
        <v>8</v>
      </c>
      <c r="E14" s="269"/>
      <c r="F14" s="270"/>
    </row>
    <row r="15" spans="1:6" x14ac:dyDescent="0.3">
      <c r="A15" s="261"/>
      <c r="B15" s="262"/>
      <c r="C15" s="267"/>
      <c r="D15" s="271"/>
      <c r="E15" s="272"/>
      <c r="F15" s="273"/>
    </row>
    <row r="16" spans="1:6" ht="14.4" customHeight="1" x14ac:dyDescent="0.3">
      <c r="A16" s="263" t="s">
        <v>9</v>
      </c>
      <c r="B16" s="264"/>
      <c r="C16" s="264"/>
      <c r="D16" s="264"/>
      <c r="E16" s="264"/>
      <c r="F16" s="265"/>
    </row>
    <row r="17" spans="1:6" ht="27.6" x14ac:dyDescent="0.3">
      <c r="A17" s="1"/>
      <c r="B17" s="4" t="s">
        <v>10</v>
      </c>
      <c r="C17" s="5" t="s">
        <v>11</v>
      </c>
      <c r="D17" s="6" t="s">
        <v>12</v>
      </c>
      <c r="E17" s="5" t="s">
        <v>13</v>
      </c>
      <c r="F17" s="7" t="s">
        <v>14</v>
      </c>
    </row>
    <row r="18" spans="1:6" ht="15.6" x14ac:dyDescent="0.3">
      <c r="A18" s="19" t="s">
        <v>15</v>
      </c>
      <c r="B18" s="13" t="s">
        <v>16</v>
      </c>
      <c r="C18" s="9"/>
      <c r="D18" s="10"/>
      <c r="E18" s="11"/>
      <c r="F18" s="12"/>
    </row>
    <row r="19" spans="1:6" x14ac:dyDescent="0.3">
      <c r="A19" s="1"/>
      <c r="C19" s="9"/>
      <c r="D19" s="8"/>
      <c r="E19" s="11"/>
      <c r="F19" s="14"/>
    </row>
    <row r="20" spans="1:6" ht="26.4" x14ac:dyDescent="0.3">
      <c r="A20" s="20">
        <v>2706</v>
      </c>
      <c r="B20" s="3" t="s">
        <v>17</v>
      </c>
      <c r="C20" s="15">
        <f>QUANTITATIVOS!E18</f>
        <v>264</v>
      </c>
      <c r="D20" s="3" t="s">
        <v>7</v>
      </c>
      <c r="E20" s="16">
        <v>111.51</v>
      </c>
      <c r="F20" s="17">
        <f>PRODUCT(C20,E20)</f>
        <v>29438.640000000003</v>
      </c>
    </row>
    <row r="21" spans="1:6" x14ac:dyDescent="0.3">
      <c r="A21" s="20">
        <v>7592</v>
      </c>
      <c r="B21" s="3" t="s">
        <v>18</v>
      </c>
      <c r="C21" s="15">
        <f>QUANTITATIVOS!E19</f>
        <v>528</v>
      </c>
      <c r="D21" s="3" t="s">
        <v>7</v>
      </c>
      <c r="E21" s="25">
        <v>28.42</v>
      </c>
      <c r="F21" s="17">
        <f t="shared" ref="F21:F23" si="0">PRODUCT(C21,E21)</f>
        <v>15005.76</v>
      </c>
    </row>
    <row r="22" spans="1:6" x14ac:dyDescent="0.3">
      <c r="A22" s="20">
        <v>244</v>
      </c>
      <c r="B22" s="3" t="s">
        <v>19</v>
      </c>
      <c r="C22" s="15">
        <f>QUANTITATIVOS!E20</f>
        <v>528</v>
      </c>
      <c r="D22" s="3" t="s">
        <v>7</v>
      </c>
      <c r="E22" s="16">
        <v>12.79</v>
      </c>
      <c r="F22" s="17">
        <f t="shared" si="0"/>
        <v>6753.12</v>
      </c>
    </row>
    <row r="23" spans="1:6" ht="39.6" x14ac:dyDescent="0.3">
      <c r="A23" s="20">
        <v>4069</v>
      </c>
      <c r="B23" s="3" t="s">
        <v>20</v>
      </c>
      <c r="C23" s="15">
        <f>QUANTITATIVOS!E21</f>
        <v>528</v>
      </c>
      <c r="D23" s="3" t="s">
        <v>7</v>
      </c>
      <c r="E23" s="16">
        <v>32.770000000000003</v>
      </c>
      <c r="F23" s="17">
        <f t="shared" si="0"/>
        <v>17302.560000000001</v>
      </c>
    </row>
    <row r="24" spans="1:6" x14ac:dyDescent="0.3">
      <c r="A24" s="20"/>
      <c r="B24" s="239" t="s">
        <v>21</v>
      </c>
      <c r="C24" s="240"/>
      <c r="D24" s="240"/>
      <c r="E24" s="240"/>
      <c r="F24" s="241"/>
    </row>
    <row r="25" spans="1:6" x14ac:dyDescent="0.3">
      <c r="A25" s="20"/>
      <c r="B25" s="3"/>
      <c r="C25" s="3"/>
      <c r="D25" s="3"/>
      <c r="E25" s="16"/>
      <c r="F25" s="17"/>
    </row>
    <row r="26" spans="1:6" x14ac:dyDescent="0.3">
      <c r="A26" s="20"/>
      <c r="B26" s="3" t="s">
        <v>22</v>
      </c>
      <c r="C26" s="2"/>
      <c r="D26" s="2"/>
      <c r="E26" s="2"/>
      <c r="F26" s="17">
        <f>SUM(F18:F18)</f>
        <v>0</v>
      </c>
    </row>
    <row r="27" spans="1:6" x14ac:dyDescent="0.3">
      <c r="A27" s="20"/>
      <c r="B27" s="242" t="s">
        <v>16</v>
      </c>
      <c r="C27" s="243"/>
      <c r="D27" s="243"/>
      <c r="E27" s="244"/>
      <c r="F27" s="17">
        <f>SUM(F19:F23)</f>
        <v>68500.08</v>
      </c>
    </row>
    <row r="28" spans="1:6" x14ac:dyDescent="0.3">
      <c r="A28" s="20"/>
      <c r="B28" s="242" t="s">
        <v>23</v>
      </c>
      <c r="C28" s="243"/>
      <c r="D28" s="243"/>
      <c r="E28" s="244"/>
      <c r="F28" s="17">
        <f>F27*$K$15</f>
        <v>0</v>
      </c>
    </row>
    <row r="29" spans="1:6" ht="15" thickBot="1" x14ac:dyDescent="0.35">
      <c r="A29" s="21"/>
      <c r="B29" s="245" t="s">
        <v>24</v>
      </c>
      <c r="C29" s="246"/>
      <c r="D29" s="246"/>
      <c r="E29" s="247"/>
      <c r="F29" s="18">
        <f>SUM(F26:F28)</f>
        <v>68500.08</v>
      </c>
    </row>
  </sheetData>
  <mergeCells count="14">
    <mergeCell ref="A6:F6"/>
    <mergeCell ref="A7:B7"/>
    <mergeCell ref="C7:F7"/>
    <mergeCell ref="A9:F9"/>
    <mergeCell ref="D13:F13"/>
    <mergeCell ref="B24:F24"/>
    <mergeCell ref="B27:E27"/>
    <mergeCell ref="B28:E28"/>
    <mergeCell ref="B29:E29"/>
    <mergeCell ref="A10:F12"/>
    <mergeCell ref="A13:B15"/>
    <mergeCell ref="A16:F16"/>
    <mergeCell ref="C14:C15"/>
    <mergeCell ref="D14:F15"/>
  </mergeCells>
  <pageMargins left="0.51181102362204722" right="0.51181102362204722" top="0.78740157480314965" bottom="0.78740157480314965" header="0.31496062992125984" footer="0.31496062992125984"/>
  <pageSetup paperSize="9" orientation="portrait" horizontalDpi="0" verticalDpi="0" r:id="rId1"/>
  <headerFooter>
    <oddHeader>&amp;L&amp;"-,Negrito"
PREFEITURA MUNICIPAL DE NOVO PROGRESSO 
PODER EXECUTIVO
CNPJ:10.221.768/0001-20&amp;R&amp;G</oddHead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8E39B-5BE5-4318-9A96-EAC2DE422C78}">
  <dimension ref="A4:V68"/>
  <sheetViews>
    <sheetView topLeftCell="E36" zoomScale="115" zoomScaleNormal="115" workbookViewId="0">
      <selection activeCell="O57" sqref="O57"/>
    </sheetView>
  </sheetViews>
  <sheetFormatPr defaultRowHeight="14.4" x14ac:dyDescent="0.3"/>
  <cols>
    <col min="1" max="1" width="7" customWidth="1"/>
    <col min="2" max="2" width="11.33203125" customWidth="1"/>
    <col min="5" max="5" width="26.5546875" customWidth="1"/>
    <col min="22" max="22" width="12.109375" customWidth="1"/>
  </cols>
  <sheetData>
    <row r="4" spans="1:22" ht="20.399999999999999" x14ac:dyDescent="0.3">
      <c r="A4" s="295" t="s">
        <v>168</v>
      </c>
      <c r="B4" s="295"/>
      <c r="C4" s="295"/>
      <c r="D4" s="295"/>
      <c r="E4" s="295"/>
      <c r="F4" s="295"/>
      <c r="G4" s="295"/>
      <c r="H4" s="295"/>
      <c r="I4" s="295"/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  <c r="U4" s="295"/>
      <c r="V4" s="90"/>
    </row>
    <row r="5" spans="1:22" x14ac:dyDescent="0.3">
      <c r="A5" s="91"/>
      <c r="B5" s="91"/>
      <c r="C5" s="91"/>
      <c r="D5" s="91"/>
      <c r="E5" s="91"/>
      <c r="F5" s="91"/>
      <c r="G5" s="91"/>
      <c r="H5" s="91"/>
      <c r="I5" s="91"/>
      <c r="J5" s="92"/>
      <c r="K5" s="91"/>
      <c r="L5" s="91"/>
      <c r="M5" s="93"/>
      <c r="N5" s="94"/>
      <c r="O5" s="90"/>
      <c r="P5" s="90"/>
      <c r="Q5" s="90"/>
      <c r="R5" s="90"/>
      <c r="S5" s="90"/>
      <c r="T5" s="95"/>
      <c r="U5" s="95"/>
      <c r="V5" s="90"/>
    </row>
    <row r="6" spans="1:22" ht="34.200000000000003" customHeight="1" x14ac:dyDescent="0.3">
      <c r="A6" s="292" t="s">
        <v>169</v>
      </c>
      <c r="B6" s="292"/>
      <c r="C6" s="293" t="s">
        <v>170</v>
      </c>
      <c r="D6" s="293"/>
      <c r="E6" s="293"/>
      <c r="F6" s="293"/>
      <c r="G6" s="293"/>
      <c r="H6" s="293"/>
      <c r="I6" s="293"/>
      <c r="J6" s="293"/>
      <c r="K6" s="293"/>
      <c r="L6" s="293"/>
      <c r="M6" s="293"/>
      <c r="N6" s="293"/>
      <c r="O6" s="90"/>
      <c r="P6" s="296" t="s">
        <v>171</v>
      </c>
      <c r="Q6" s="296"/>
      <c r="R6" s="296"/>
      <c r="S6" s="90"/>
      <c r="T6" s="297" t="s">
        <v>172</v>
      </c>
      <c r="U6" s="297"/>
      <c r="V6" s="90"/>
    </row>
    <row r="7" spans="1:22" ht="21" customHeight="1" x14ac:dyDescent="0.3">
      <c r="A7" s="292" t="s">
        <v>1</v>
      </c>
      <c r="B7" s="292"/>
      <c r="C7" s="293" t="s">
        <v>173</v>
      </c>
      <c r="D7" s="293"/>
      <c r="E7" s="293"/>
      <c r="F7" s="293"/>
      <c r="G7" s="293"/>
      <c r="H7" s="293"/>
      <c r="I7" s="293"/>
      <c r="J7" s="293"/>
      <c r="K7" s="293"/>
      <c r="L7" s="293"/>
      <c r="M7" s="293"/>
      <c r="N7" s="293"/>
      <c r="O7" s="90"/>
      <c r="P7" s="286" t="s">
        <v>232</v>
      </c>
      <c r="Q7" s="287"/>
      <c r="R7" s="288"/>
      <c r="S7" s="90"/>
      <c r="T7" s="96" t="s">
        <v>174</v>
      </c>
      <c r="U7" s="123">
        <v>0.2097</v>
      </c>
      <c r="V7" s="90"/>
    </row>
    <row r="8" spans="1:22" ht="34.799999999999997" customHeight="1" x14ac:dyDescent="0.3">
      <c r="A8" s="292" t="s">
        <v>175</v>
      </c>
      <c r="B8" s="292"/>
      <c r="C8" s="293" t="s">
        <v>136</v>
      </c>
      <c r="D8" s="293"/>
      <c r="E8" s="293"/>
      <c r="F8" s="293"/>
      <c r="G8" s="293"/>
      <c r="H8" s="293"/>
      <c r="I8" s="293"/>
      <c r="J8" s="293"/>
      <c r="K8" s="293"/>
      <c r="L8" s="293"/>
      <c r="M8" s="293"/>
      <c r="N8" s="293"/>
      <c r="O8" s="90"/>
      <c r="P8" s="294" t="s">
        <v>231</v>
      </c>
      <c r="Q8" s="294"/>
      <c r="R8" s="294"/>
      <c r="S8" s="90"/>
      <c r="T8" s="97" t="s">
        <v>176</v>
      </c>
      <c r="U8" s="123">
        <v>0.14019999999999999</v>
      </c>
      <c r="V8" s="90"/>
    </row>
    <row r="9" spans="1:22" ht="15.6" x14ac:dyDescent="0.3">
      <c r="A9" s="292" t="s">
        <v>177</v>
      </c>
      <c r="B9" s="292"/>
      <c r="C9" s="293" t="s">
        <v>178</v>
      </c>
      <c r="D9" s="293"/>
      <c r="E9" s="293"/>
      <c r="F9" s="293"/>
      <c r="G9" s="293"/>
      <c r="H9" s="293"/>
      <c r="I9" s="293"/>
      <c r="J9" s="293"/>
      <c r="K9" s="293"/>
      <c r="L9" s="293"/>
      <c r="M9" s="293"/>
      <c r="N9" s="293"/>
      <c r="O9" s="90"/>
      <c r="P9" s="90"/>
      <c r="Q9" s="90"/>
      <c r="R9" s="90"/>
      <c r="S9" s="90"/>
      <c r="T9" s="95"/>
      <c r="U9" s="95"/>
      <c r="V9" s="90"/>
    </row>
    <row r="10" spans="1:22" x14ac:dyDescent="0.3">
      <c r="A10" s="98"/>
      <c r="B10" s="98"/>
      <c r="C10" s="98"/>
      <c r="D10" s="98"/>
      <c r="E10" s="90"/>
      <c r="F10" s="98"/>
      <c r="G10" s="98"/>
      <c r="H10" s="98"/>
      <c r="I10" s="98"/>
      <c r="J10" s="98"/>
      <c r="K10" s="98"/>
      <c r="L10" s="90"/>
      <c r="M10" s="90"/>
      <c r="N10" s="90"/>
      <c r="O10" s="90"/>
      <c r="P10" s="90"/>
      <c r="Q10" s="90"/>
      <c r="R10" s="90"/>
      <c r="S10" s="90"/>
      <c r="T10" s="95"/>
      <c r="U10" s="99"/>
      <c r="V10" s="90"/>
    </row>
    <row r="11" spans="1:22" x14ac:dyDescent="0.3">
      <c r="A11" s="291" t="s">
        <v>179</v>
      </c>
      <c r="B11" s="291" t="s">
        <v>180</v>
      </c>
      <c r="C11" s="291" t="s">
        <v>181</v>
      </c>
      <c r="D11" s="291" t="s">
        <v>182</v>
      </c>
      <c r="E11" s="290" t="s">
        <v>183</v>
      </c>
      <c r="F11" s="290" t="s">
        <v>184</v>
      </c>
      <c r="G11" s="289" t="s">
        <v>185</v>
      </c>
      <c r="H11" s="289" t="s">
        <v>186</v>
      </c>
      <c r="I11" s="289" t="s">
        <v>187</v>
      </c>
      <c r="J11" s="289" t="s">
        <v>188</v>
      </c>
      <c r="K11" s="289" t="s">
        <v>189</v>
      </c>
      <c r="L11" s="286" t="s">
        <v>190</v>
      </c>
      <c r="M11" s="287"/>
      <c r="N11" s="287"/>
      <c r="O11" s="288"/>
      <c r="P11" s="286" t="s">
        <v>191</v>
      </c>
      <c r="Q11" s="287"/>
      <c r="R11" s="287"/>
      <c r="S11" s="288"/>
      <c r="T11" s="289" t="s">
        <v>192</v>
      </c>
      <c r="U11" s="289" t="s">
        <v>193</v>
      </c>
      <c r="V11" s="289" t="s">
        <v>194</v>
      </c>
    </row>
    <row r="12" spans="1:22" ht="21.6" customHeight="1" x14ac:dyDescent="0.3">
      <c r="A12" s="291"/>
      <c r="B12" s="291"/>
      <c r="C12" s="291"/>
      <c r="D12" s="291"/>
      <c r="E12" s="290"/>
      <c r="F12" s="290"/>
      <c r="G12" s="289"/>
      <c r="H12" s="289"/>
      <c r="I12" s="289"/>
      <c r="J12" s="289"/>
      <c r="K12" s="289"/>
      <c r="L12" s="286" t="s">
        <v>195</v>
      </c>
      <c r="M12" s="288"/>
      <c r="N12" s="286" t="s">
        <v>196</v>
      </c>
      <c r="O12" s="288"/>
      <c r="P12" s="286" t="s">
        <v>195</v>
      </c>
      <c r="Q12" s="288"/>
      <c r="R12" s="286" t="s">
        <v>197</v>
      </c>
      <c r="S12" s="288"/>
      <c r="T12" s="289"/>
      <c r="U12" s="289"/>
      <c r="V12" s="289"/>
    </row>
    <row r="13" spans="1:22" ht="24" x14ac:dyDescent="0.3">
      <c r="A13" s="291"/>
      <c r="B13" s="291"/>
      <c r="C13" s="291"/>
      <c r="D13" s="291"/>
      <c r="E13" s="290"/>
      <c r="F13" s="290"/>
      <c r="G13" s="289"/>
      <c r="H13" s="289"/>
      <c r="I13" s="289"/>
      <c r="J13" s="289"/>
      <c r="K13" s="289"/>
      <c r="L13" s="100" t="s">
        <v>198</v>
      </c>
      <c r="M13" s="100" t="s">
        <v>199</v>
      </c>
      <c r="N13" s="100" t="s">
        <v>198</v>
      </c>
      <c r="O13" s="100" t="s">
        <v>199</v>
      </c>
      <c r="P13" s="100" t="s">
        <v>198</v>
      </c>
      <c r="Q13" s="100" t="s">
        <v>199</v>
      </c>
      <c r="R13" s="100" t="s">
        <v>198</v>
      </c>
      <c r="S13" s="100" t="s">
        <v>199</v>
      </c>
      <c r="T13" s="289"/>
      <c r="U13" s="289"/>
      <c r="V13" s="289"/>
    </row>
    <row r="14" spans="1:22" ht="112.2" customHeight="1" x14ac:dyDescent="0.3">
      <c r="A14" s="101">
        <v>1</v>
      </c>
      <c r="B14" s="101" t="s">
        <v>45</v>
      </c>
      <c r="C14" s="101">
        <v>5901</v>
      </c>
      <c r="D14" s="101">
        <v>5903</v>
      </c>
      <c r="E14" s="102" t="s">
        <v>200</v>
      </c>
      <c r="F14" s="103" t="s">
        <v>201</v>
      </c>
      <c r="G14" s="104">
        <v>132</v>
      </c>
      <c r="H14" s="105">
        <f t="shared" ref="H14:H39" si="0">ROUND(G14*K14,2)</f>
        <v>132</v>
      </c>
      <c r="I14" s="105">
        <f t="shared" ref="I14:I39" si="1">G14/40</f>
        <v>3.3</v>
      </c>
      <c r="J14" s="106">
        <v>1</v>
      </c>
      <c r="K14" s="107">
        <v>1</v>
      </c>
      <c r="L14" s="108">
        <v>283.70999999999998</v>
      </c>
      <c r="M14" s="109">
        <v>66.38</v>
      </c>
      <c r="N14" s="110">
        <f>L39</f>
        <v>405.077</v>
      </c>
      <c r="O14" s="111">
        <f>M39</f>
        <v>126.8805</v>
      </c>
      <c r="P14" s="111">
        <v>0.5</v>
      </c>
      <c r="Q14" s="111">
        <v>0.5</v>
      </c>
      <c r="R14" s="111">
        <v>0</v>
      </c>
      <c r="S14" s="111">
        <v>0</v>
      </c>
      <c r="T14" s="110">
        <f t="shared" ref="T14:T39" si="2">ROUNDDOWN((((P14*L14)+(Q14*M14)+(N14*R14)+(O14*S14))*(I14*J14)),2)</f>
        <v>577.64</v>
      </c>
      <c r="U14" s="110">
        <f t="shared" ref="U14:U39" si="3">ROUND(T14/G14,2)</f>
        <v>4.38</v>
      </c>
      <c r="V14" s="112">
        <f t="shared" ref="V14:V39" si="4">U14*H14</f>
        <v>578.16</v>
      </c>
    </row>
    <row r="15" spans="1:22" ht="65.400000000000006" customHeight="1" x14ac:dyDescent="0.3">
      <c r="A15" s="101">
        <v>2</v>
      </c>
      <c r="B15" s="101" t="s">
        <v>45</v>
      </c>
      <c r="C15" s="101">
        <v>5932</v>
      </c>
      <c r="D15" s="101">
        <v>5934</v>
      </c>
      <c r="E15" s="113" t="s">
        <v>202</v>
      </c>
      <c r="F15" s="103" t="s">
        <v>201</v>
      </c>
      <c r="G15" s="104">
        <v>132</v>
      </c>
      <c r="H15" s="105">
        <f t="shared" si="0"/>
        <v>132</v>
      </c>
      <c r="I15" s="105">
        <f t="shared" si="1"/>
        <v>3.3</v>
      </c>
      <c r="J15" s="106">
        <v>1</v>
      </c>
      <c r="K15" s="107">
        <v>1</v>
      </c>
      <c r="L15" s="108">
        <v>258.18</v>
      </c>
      <c r="M15" s="109">
        <v>96.93</v>
      </c>
      <c r="N15" s="110">
        <f t="shared" ref="N15:O30" si="5">N14</f>
        <v>405.077</v>
      </c>
      <c r="O15" s="111">
        <f t="shared" si="5"/>
        <v>126.8805</v>
      </c>
      <c r="P15" s="111">
        <v>0</v>
      </c>
      <c r="Q15" s="111">
        <v>1</v>
      </c>
      <c r="R15" s="111">
        <v>1</v>
      </c>
      <c r="S15" s="111">
        <v>0</v>
      </c>
      <c r="T15" s="110">
        <f t="shared" si="2"/>
        <v>1656.62</v>
      </c>
      <c r="U15" s="110">
        <f t="shared" si="3"/>
        <v>12.55</v>
      </c>
      <c r="V15" s="112">
        <f t="shared" si="4"/>
        <v>1656.6000000000001</v>
      </c>
    </row>
    <row r="16" spans="1:22" ht="84.6" customHeight="1" x14ac:dyDescent="0.3">
      <c r="A16" s="101">
        <v>3</v>
      </c>
      <c r="B16" s="101" t="s">
        <v>45</v>
      </c>
      <c r="C16" s="101">
        <v>7049</v>
      </c>
      <c r="D16" s="101" t="s">
        <v>203</v>
      </c>
      <c r="E16" s="113" t="s">
        <v>204</v>
      </c>
      <c r="F16" s="103" t="s">
        <v>201</v>
      </c>
      <c r="G16" s="104">
        <v>132</v>
      </c>
      <c r="H16" s="105">
        <f t="shared" si="0"/>
        <v>132</v>
      </c>
      <c r="I16" s="105">
        <f t="shared" si="1"/>
        <v>3.3</v>
      </c>
      <c r="J16" s="106">
        <v>1</v>
      </c>
      <c r="K16" s="107">
        <v>1</v>
      </c>
      <c r="L16" s="108">
        <v>205.18</v>
      </c>
      <c r="M16" s="109">
        <v>0</v>
      </c>
      <c r="N16" s="110">
        <f t="shared" si="5"/>
        <v>405.077</v>
      </c>
      <c r="O16" s="111">
        <f t="shared" si="5"/>
        <v>126.8805</v>
      </c>
      <c r="P16" s="111">
        <v>0</v>
      </c>
      <c r="Q16" s="111">
        <v>1</v>
      </c>
      <c r="R16" s="111">
        <v>1</v>
      </c>
      <c r="S16" s="111">
        <v>0</v>
      </c>
      <c r="T16" s="110">
        <f t="shared" si="2"/>
        <v>1336.75</v>
      </c>
      <c r="U16" s="110">
        <f t="shared" si="3"/>
        <v>10.130000000000001</v>
      </c>
      <c r="V16" s="112">
        <f t="shared" si="4"/>
        <v>1337.16</v>
      </c>
    </row>
    <row r="17" spans="1:22" ht="58.8" customHeight="1" x14ac:dyDescent="0.3">
      <c r="A17" s="101">
        <v>4</v>
      </c>
      <c r="B17" s="101" t="s">
        <v>45</v>
      </c>
      <c r="C17" s="101">
        <v>96028</v>
      </c>
      <c r="D17" s="101">
        <v>96029</v>
      </c>
      <c r="E17" s="113" t="s">
        <v>205</v>
      </c>
      <c r="F17" s="103" t="s">
        <v>201</v>
      </c>
      <c r="G17" s="104">
        <v>132</v>
      </c>
      <c r="H17" s="105">
        <f t="shared" si="0"/>
        <v>132</v>
      </c>
      <c r="I17" s="105">
        <f t="shared" si="1"/>
        <v>3.3</v>
      </c>
      <c r="J17" s="106">
        <v>1</v>
      </c>
      <c r="K17" s="107">
        <v>1</v>
      </c>
      <c r="L17" s="108">
        <v>123.77</v>
      </c>
      <c r="M17" s="109">
        <v>45.81</v>
      </c>
      <c r="N17" s="110">
        <f t="shared" si="5"/>
        <v>405.077</v>
      </c>
      <c r="O17" s="111">
        <f t="shared" si="5"/>
        <v>126.8805</v>
      </c>
      <c r="P17" s="111">
        <v>0</v>
      </c>
      <c r="Q17" s="111">
        <v>1</v>
      </c>
      <c r="R17" s="111">
        <v>1</v>
      </c>
      <c r="S17" s="111">
        <v>0</v>
      </c>
      <c r="T17" s="110">
        <f t="shared" si="2"/>
        <v>1487.92</v>
      </c>
      <c r="U17" s="110">
        <f t="shared" si="3"/>
        <v>11.27</v>
      </c>
      <c r="V17" s="112">
        <f t="shared" si="4"/>
        <v>1487.6399999999999</v>
      </c>
    </row>
    <row r="18" spans="1:22" ht="58.2" customHeight="1" x14ac:dyDescent="0.3">
      <c r="A18" s="101">
        <v>5</v>
      </c>
      <c r="B18" s="101" t="s">
        <v>45</v>
      </c>
      <c r="C18" s="101">
        <v>5921</v>
      </c>
      <c r="D18" s="101">
        <v>5923</v>
      </c>
      <c r="E18" s="113" t="s">
        <v>206</v>
      </c>
      <c r="F18" s="103" t="s">
        <v>201</v>
      </c>
      <c r="G18" s="104">
        <v>132</v>
      </c>
      <c r="H18" s="105">
        <f t="shared" si="0"/>
        <v>132</v>
      </c>
      <c r="I18" s="105">
        <f t="shared" si="1"/>
        <v>3.3</v>
      </c>
      <c r="J18" s="106">
        <v>1</v>
      </c>
      <c r="K18" s="107">
        <v>1</v>
      </c>
      <c r="L18" s="108">
        <v>5.28</v>
      </c>
      <c r="M18" s="109">
        <v>3.28</v>
      </c>
      <c r="N18" s="110">
        <f t="shared" si="5"/>
        <v>405.077</v>
      </c>
      <c r="O18" s="111">
        <f t="shared" si="5"/>
        <v>126.8805</v>
      </c>
      <c r="P18" s="111">
        <v>0</v>
      </c>
      <c r="Q18" s="111">
        <v>1</v>
      </c>
      <c r="R18" s="111">
        <v>1</v>
      </c>
      <c r="S18" s="111">
        <v>0</v>
      </c>
      <c r="T18" s="110">
        <f t="shared" si="2"/>
        <v>1347.57</v>
      </c>
      <c r="U18" s="110">
        <f t="shared" si="3"/>
        <v>10.210000000000001</v>
      </c>
      <c r="V18" s="112">
        <f t="shared" si="4"/>
        <v>1347.72</v>
      </c>
    </row>
    <row r="19" spans="1:22" ht="79.8" customHeight="1" x14ac:dyDescent="0.3">
      <c r="A19" s="101">
        <v>6</v>
      </c>
      <c r="B19" s="101" t="s">
        <v>45</v>
      </c>
      <c r="C19" s="101">
        <v>73436</v>
      </c>
      <c r="D19" s="101">
        <v>93244</v>
      </c>
      <c r="E19" s="113" t="s">
        <v>207</v>
      </c>
      <c r="F19" s="103" t="s">
        <v>201</v>
      </c>
      <c r="G19" s="104">
        <v>132</v>
      </c>
      <c r="H19" s="105">
        <f t="shared" si="0"/>
        <v>132</v>
      </c>
      <c r="I19" s="105">
        <f t="shared" si="1"/>
        <v>3.3</v>
      </c>
      <c r="J19" s="106">
        <v>1</v>
      </c>
      <c r="K19" s="107">
        <v>1</v>
      </c>
      <c r="L19" s="108">
        <v>201.08</v>
      </c>
      <c r="M19" s="109">
        <v>61.85</v>
      </c>
      <c r="N19" s="110">
        <f t="shared" si="5"/>
        <v>405.077</v>
      </c>
      <c r="O19" s="111">
        <f t="shared" si="5"/>
        <v>126.8805</v>
      </c>
      <c r="P19" s="111">
        <v>0</v>
      </c>
      <c r="Q19" s="111">
        <v>1</v>
      </c>
      <c r="R19" s="111">
        <v>1</v>
      </c>
      <c r="S19" s="111">
        <v>0</v>
      </c>
      <c r="T19" s="110">
        <f t="shared" si="2"/>
        <v>1540.85</v>
      </c>
      <c r="U19" s="110">
        <f t="shared" si="3"/>
        <v>11.67</v>
      </c>
      <c r="V19" s="112">
        <f t="shared" si="4"/>
        <v>1540.44</v>
      </c>
    </row>
    <row r="20" spans="1:22" ht="51.6" customHeight="1" x14ac:dyDescent="0.3">
      <c r="A20" s="101">
        <v>7</v>
      </c>
      <c r="B20" s="101" t="s">
        <v>45</v>
      </c>
      <c r="C20" s="101">
        <v>89035</v>
      </c>
      <c r="D20" s="101">
        <v>89036</v>
      </c>
      <c r="E20" s="113" t="s">
        <v>208</v>
      </c>
      <c r="F20" s="103" t="s">
        <v>201</v>
      </c>
      <c r="G20" s="104">
        <v>132</v>
      </c>
      <c r="H20" s="105">
        <f t="shared" si="0"/>
        <v>132</v>
      </c>
      <c r="I20" s="105">
        <f t="shared" si="1"/>
        <v>3.3</v>
      </c>
      <c r="J20" s="106">
        <v>1</v>
      </c>
      <c r="K20" s="107">
        <v>1</v>
      </c>
      <c r="L20" s="108">
        <v>115.25</v>
      </c>
      <c r="M20" s="109">
        <v>41.46</v>
      </c>
      <c r="N20" s="110">
        <f t="shared" si="5"/>
        <v>405.077</v>
      </c>
      <c r="O20" s="111">
        <f t="shared" si="5"/>
        <v>126.8805</v>
      </c>
      <c r="P20" s="111">
        <v>0</v>
      </c>
      <c r="Q20" s="111">
        <v>1</v>
      </c>
      <c r="R20" s="111">
        <v>1</v>
      </c>
      <c r="S20" s="111">
        <v>0</v>
      </c>
      <c r="T20" s="110">
        <f t="shared" si="2"/>
        <v>1473.57</v>
      </c>
      <c r="U20" s="110">
        <f t="shared" si="3"/>
        <v>11.16</v>
      </c>
      <c r="V20" s="112">
        <f t="shared" si="4"/>
        <v>1473.1200000000001</v>
      </c>
    </row>
    <row r="21" spans="1:22" ht="78" customHeight="1" x14ac:dyDescent="0.3">
      <c r="A21" s="101">
        <v>8</v>
      </c>
      <c r="B21" s="101" t="s">
        <v>45</v>
      </c>
      <c r="C21" s="101">
        <v>96463</v>
      </c>
      <c r="D21" s="101">
        <v>96464</v>
      </c>
      <c r="E21" s="113" t="s">
        <v>209</v>
      </c>
      <c r="F21" s="103" t="s">
        <v>201</v>
      </c>
      <c r="G21" s="104">
        <v>132</v>
      </c>
      <c r="H21" s="105">
        <f t="shared" si="0"/>
        <v>132</v>
      </c>
      <c r="I21" s="105">
        <f t="shared" si="1"/>
        <v>3.3</v>
      </c>
      <c r="J21" s="106">
        <v>1</v>
      </c>
      <c r="K21" s="107">
        <v>1</v>
      </c>
      <c r="L21" s="108">
        <v>203.84</v>
      </c>
      <c r="M21" s="109">
        <v>83.98</v>
      </c>
      <c r="N21" s="110">
        <f t="shared" si="5"/>
        <v>405.077</v>
      </c>
      <c r="O21" s="111">
        <f t="shared" si="5"/>
        <v>126.8805</v>
      </c>
      <c r="P21" s="111">
        <v>0</v>
      </c>
      <c r="Q21" s="111">
        <v>1</v>
      </c>
      <c r="R21" s="111">
        <v>1</v>
      </c>
      <c r="S21" s="111">
        <v>0</v>
      </c>
      <c r="T21" s="110">
        <f t="shared" si="2"/>
        <v>1613.88</v>
      </c>
      <c r="U21" s="110">
        <f t="shared" si="3"/>
        <v>12.23</v>
      </c>
      <c r="V21" s="112">
        <f t="shared" si="4"/>
        <v>1614.3600000000001</v>
      </c>
    </row>
    <row r="22" spans="1:22" ht="64.2" customHeight="1" x14ac:dyDescent="0.3">
      <c r="A22" s="101">
        <v>9</v>
      </c>
      <c r="B22" s="101" t="s">
        <v>45</v>
      </c>
      <c r="C22" s="101">
        <v>5855</v>
      </c>
      <c r="D22" s="101">
        <v>5857</v>
      </c>
      <c r="E22" s="113" t="s">
        <v>210</v>
      </c>
      <c r="F22" s="103" t="s">
        <v>201</v>
      </c>
      <c r="G22" s="104">
        <v>132</v>
      </c>
      <c r="H22" s="105">
        <f t="shared" si="0"/>
        <v>132</v>
      </c>
      <c r="I22" s="105">
        <f t="shared" si="1"/>
        <v>3.3</v>
      </c>
      <c r="J22" s="106">
        <v>1</v>
      </c>
      <c r="K22" s="107">
        <v>1</v>
      </c>
      <c r="L22" s="108">
        <v>563.63</v>
      </c>
      <c r="M22" s="109">
        <v>168.29</v>
      </c>
      <c r="N22" s="110">
        <f t="shared" si="5"/>
        <v>405.077</v>
      </c>
      <c r="O22" s="111">
        <f t="shared" si="5"/>
        <v>126.8805</v>
      </c>
      <c r="P22" s="111">
        <v>0</v>
      </c>
      <c r="Q22" s="111">
        <v>1</v>
      </c>
      <c r="R22" s="111">
        <v>1</v>
      </c>
      <c r="S22" s="111">
        <v>0</v>
      </c>
      <c r="T22" s="110">
        <f t="shared" si="2"/>
        <v>1892.11</v>
      </c>
      <c r="U22" s="110">
        <f t="shared" si="3"/>
        <v>14.33</v>
      </c>
      <c r="V22" s="112">
        <f t="shared" si="4"/>
        <v>1891.56</v>
      </c>
    </row>
    <row r="23" spans="1:22" ht="78" customHeight="1" x14ac:dyDescent="0.3">
      <c r="A23" s="101">
        <v>10</v>
      </c>
      <c r="B23" s="101" t="s">
        <v>45</v>
      </c>
      <c r="C23" s="101">
        <v>5944</v>
      </c>
      <c r="D23" s="101" t="s">
        <v>203</v>
      </c>
      <c r="E23" s="113" t="s">
        <v>211</v>
      </c>
      <c r="F23" s="103" t="s">
        <v>201</v>
      </c>
      <c r="G23" s="104">
        <v>132</v>
      </c>
      <c r="H23" s="105">
        <f t="shared" si="0"/>
        <v>132</v>
      </c>
      <c r="I23" s="105">
        <f t="shared" si="1"/>
        <v>3.3</v>
      </c>
      <c r="J23" s="106">
        <v>1</v>
      </c>
      <c r="K23" s="107">
        <v>1</v>
      </c>
      <c r="L23" s="108">
        <v>239.18</v>
      </c>
      <c r="M23" s="109">
        <v>0</v>
      </c>
      <c r="N23" s="110">
        <f t="shared" si="5"/>
        <v>405.077</v>
      </c>
      <c r="O23" s="111">
        <f t="shared" si="5"/>
        <v>126.8805</v>
      </c>
      <c r="P23" s="111">
        <v>0</v>
      </c>
      <c r="Q23" s="111">
        <v>1</v>
      </c>
      <c r="R23" s="111">
        <v>1</v>
      </c>
      <c r="S23" s="111">
        <v>0</v>
      </c>
      <c r="T23" s="110">
        <f t="shared" si="2"/>
        <v>1336.75</v>
      </c>
      <c r="U23" s="110">
        <f t="shared" si="3"/>
        <v>10.130000000000001</v>
      </c>
      <c r="V23" s="112">
        <f t="shared" si="4"/>
        <v>1337.16</v>
      </c>
    </row>
    <row r="24" spans="1:22" ht="84.6" customHeight="1" x14ac:dyDescent="0.3">
      <c r="A24" s="101">
        <v>11</v>
      </c>
      <c r="B24" s="101" t="s">
        <v>45</v>
      </c>
      <c r="C24" s="101">
        <v>67826</v>
      </c>
      <c r="D24" s="101">
        <v>67827</v>
      </c>
      <c r="E24" s="102" t="s">
        <v>212</v>
      </c>
      <c r="F24" s="103" t="s">
        <v>201</v>
      </c>
      <c r="G24" s="104">
        <v>132</v>
      </c>
      <c r="H24" s="105">
        <f t="shared" si="0"/>
        <v>132</v>
      </c>
      <c r="I24" s="105">
        <f t="shared" si="1"/>
        <v>3.3</v>
      </c>
      <c r="J24" s="106">
        <v>1</v>
      </c>
      <c r="K24" s="107">
        <v>1</v>
      </c>
      <c r="L24" s="108">
        <v>169.09</v>
      </c>
      <c r="M24" s="109">
        <v>57.99</v>
      </c>
      <c r="N24" s="110">
        <f t="shared" si="5"/>
        <v>405.077</v>
      </c>
      <c r="O24" s="111">
        <f t="shared" si="5"/>
        <v>126.8805</v>
      </c>
      <c r="P24" s="111">
        <v>0.5</v>
      </c>
      <c r="Q24" s="111">
        <v>0.5</v>
      </c>
      <c r="R24" s="111">
        <v>0</v>
      </c>
      <c r="S24" s="111">
        <v>0</v>
      </c>
      <c r="T24" s="110">
        <f t="shared" si="2"/>
        <v>374.68</v>
      </c>
      <c r="U24" s="110">
        <f t="shared" si="3"/>
        <v>2.84</v>
      </c>
      <c r="V24" s="112">
        <f t="shared" si="4"/>
        <v>374.88</v>
      </c>
    </row>
    <row r="25" spans="1:22" ht="108" customHeight="1" x14ac:dyDescent="0.3">
      <c r="A25" s="101">
        <v>12</v>
      </c>
      <c r="B25" s="101" t="s">
        <v>45</v>
      </c>
      <c r="C25" s="101">
        <v>5824</v>
      </c>
      <c r="D25" s="101" t="s">
        <v>203</v>
      </c>
      <c r="E25" s="102" t="s">
        <v>213</v>
      </c>
      <c r="F25" s="103" t="s">
        <v>201</v>
      </c>
      <c r="G25" s="104">
        <v>132</v>
      </c>
      <c r="H25" s="105">
        <f t="shared" si="0"/>
        <v>132</v>
      </c>
      <c r="I25" s="105">
        <f t="shared" si="1"/>
        <v>3.3</v>
      </c>
      <c r="J25" s="106">
        <v>1</v>
      </c>
      <c r="K25" s="107">
        <v>1</v>
      </c>
      <c r="L25" s="108">
        <v>193.54</v>
      </c>
      <c r="M25" s="109">
        <v>0</v>
      </c>
      <c r="N25" s="110">
        <f t="shared" si="5"/>
        <v>405.077</v>
      </c>
      <c r="O25" s="111">
        <f t="shared" si="5"/>
        <v>126.8805</v>
      </c>
      <c r="P25" s="111">
        <v>0.5</v>
      </c>
      <c r="Q25" s="111">
        <v>0.5</v>
      </c>
      <c r="R25" s="111">
        <v>0</v>
      </c>
      <c r="S25" s="111">
        <v>0</v>
      </c>
      <c r="T25" s="110">
        <f t="shared" si="2"/>
        <v>319.33999999999997</v>
      </c>
      <c r="U25" s="110">
        <f t="shared" si="3"/>
        <v>2.42</v>
      </c>
      <c r="V25" s="112">
        <f t="shared" si="4"/>
        <v>319.44</v>
      </c>
    </row>
    <row r="26" spans="1:22" ht="62.4" customHeight="1" x14ac:dyDescent="0.3">
      <c r="A26" s="101">
        <v>13</v>
      </c>
      <c r="B26" s="101" t="s">
        <v>45</v>
      </c>
      <c r="C26" s="101">
        <v>5839</v>
      </c>
      <c r="D26" s="101" t="s">
        <v>203</v>
      </c>
      <c r="E26" s="113" t="s">
        <v>214</v>
      </c>
      <c r="F26" s="103" t="s">
        <v>201</v>
      </c>
      <c r="G26" s="104">
        <v>132</v>
      </c>
      <c r="H26" s="105">
        <f t="shared" si="0"/>
        <v>132</v>
      </c>
      <c r="I26" s="105">
        <f t="shared" si="1"/>
        <v>3.3</v>
      </c>
      <c r="J26" s="106">
        <v>1</v>
      </c>
      <c r="K26" s="107">
        <v>1</v>
      </c>
      <c r="L26" s="108">
        <v>10.130000000000001</v>
      </c>
      <c r="M26" s="109">
        <v>0</v>
      </c>
      <c r="N26" s="110">
        <f t="shared" si="5"/>
        <v>405.077</v>
      </c>
      <c r="O26" s="111">
        <f t="shared" si="5"/>
        <v>126.8805</v>
      </c>
      <c r="P26" s="111">
        <v>0</v>
      </c>
      <c r="Q26" s="111">
        <v>1</v>
      </c>
      <c r="R26" s="111">
        <v>1</v>
      </c>
      <c r="S26" s="111">
        <v>0</v>
      </c>
      <c r="T26" s="110">
        <f t="shared" si="2"/>
        <v>1336.75</v>
      </c>
      <c r="U26" s="110">
        <f t="shared" si="3"/>
        <v>10.130000000000001</v>
      </c>
      <c r="V26" s="112">
        <f t="shared" si="4"/>
        <v>1337.16</v>
      </c>
    </row>
    <row r="27" spans="1:22" ht="108.6" customHeight="1" x14ac:dyDescent="0.3">
      <c r="A27" s="101">
        <v>14</v>
      </c>
      <c r="B27" s="101" t="s">
        <v>45</v>
      </c>
      <c r="C27" s="101">
        <v>83362</v>
      </c>
      <c r="D27" s="101">
        <v>91486</v>
      </c>
      <c r="E27" s="102" t="s">
        <v>215</v>
      </c>
      <c r="F27" s="103" t="s">
        <v>201</v>
      </c>
      <c r="G27" s="104">
        <v>132</v>
      </c>
      <c r="H27" s="105">
        <f t="shared" si="0"/>
        <v>132</v>
      </c>
      <c r="I27" s="105">
        <f t="shared" si="1"/>
        <v>3.3</v>
      </c>
      <c r="J27" s="106">
        <v>1</v>
      </c>
      <c r="K27" s="107">
        <v>1</v>
      </c>
      <c r="L27" s="114">
        <v>247.37</v>
      </c>
      <c r="M27" s="109">
        <v>64.459999999999994</v>
      </c>
      <c r="N27" s="110">
        <f t="shared" si="5"/>
        <v>405.077</v>
      </c>
      <c r="O27" s="111">
        <f t="shared" si="5"/>
        <v>126.8805</v>
      </c>
      <c r="P27" s="111">
        <v>0.5</v>
      </c>
      <c r="Q27" s="111">
        <v>0.5</v>
      </c>
      <c r="R27" s="111">
        <v>1</v>
      </c>
      <c r="S27" s="111">
        <v>0</v>
      </c>
      <c r="T27" s="110">
        <f t="shared" si="2"/>
        <v>1851.27</v>
      </c>
      <c r="U27" s="110">
        <f t="shared" si="3"/>
        <v>14.02</v>
      </c>
      <c r="V27" s="112">
        <f t="shared" si="4"/>
        <v>1850.6399999999999</v>
      </c>
    </row>
    <row r="28" spans="1:22" ht="69.599999999999994" customHeight="1" x14ac:dyDescent="0.3">
      <c r="A28" s="101">
        <v>15</v>
      </c>
      <c r="B28" s="101" t="s">
        <v>45</v>
      </c>
      <c r="C28" s="101">
        <v>5835</v>
      </c>
      <c r="D28" s="101">
        <v>5837</v>
      </c>
      <c r="E28" s="113" t="s">
        <v>216</v>
      </c>
      <c r="F28" s="103" t="s">
        <v>201</v>
      </c>
      <c r="G28" s="104">
        <v>132</v>
      </c>
      <c r="H28" s="105">
        <f t="shared" si="0"/>
        <v>132</v>
      </c>
      <c r="I28" s="105">
        <f t="shared" si="1"/>
        <v>3.3</v>
      </c>
      <c r="J28" s="106">
        <v>1</v>
      </c>
      <c r="K28" s="115">
        <v>1</v>
      </c>
      <c r="L28" s="125">
        <v>362.9</v>
      </c>
      <c r="M28" s="116">
        <v>137.04</v>
      </c>
      <c r="N28" s="110">
        <f t="shared" si="5"/>
        <v>405.077</v>
      </c>
      <c r="O28" s="111">
        <f t="shared" si="5"/>
        <v>126.8805</v>
      </c>
      <c r="P28" s="111">
        <v>0</v>
      </c>
      <c r="Q28" s="111">
        <v>1</v>
      </c>
      <c r="R28" s="111">
        <v>1</v>
      </c>
      <c r="S28" s="111">
        <v>0</v>
      </c>
      <c r="T28" s="110">
        <f t="shared" si="2"/>
        <v>1788.98</v>
      </c>
      <c r="U28" s="110">
        <f t="shared" si="3"/>
        <v>13.55</v>
      </c>
      <c r="V28" s="112">
        <f t="shared" si="4"/>
        <v>1788.6000000000001</v>
      </c>
    </row>
    <row r="29" spans="1:22" ht="88.8" customHeight="1" x14ac:dyDescent="0.3">
      <c r="A29" s="101">
        <v>16</v>
      </c>
      <c r="B29" s="101" t="s">
        <v>45</v>
      </c>
      <c r="C29" s="101">
        <v>95631</v>
      </c>
      <c r="D29" s="101">
        <v>95632</v>
      </c>
      <c r="E29" s="113" t="s">
        <v>217</v>
      </c>
      <c r="F29" s="103" t="s">
        <v>201</v>
      </c>
      <c r="G29" s="104">
        <v>132</v>
      </c>
      <c r="H29" s="105">
        <f t="shared" si="0"/>
        <v>132</v>
      </c>
      <c r="I29" s="105">
        <f t="shared" si="1"/>
        <v>3.3</v>
      </c>
      <c r="J29" s="106">
        <v>1</v>
      </c>
      <c r="K29" s="107">
        <v>1</v>
      </c>
      <c r="L29" s="117">
        <v>213.41</v>
      </c>
      <c r="M29" s="109">
        <v>78.150000000000006</v>
      </c>
      <c r="N29" s="110">
        <f t="shared" si="5"/>
        <v>405.077</v>
      </c>
      <c r="O29" s="111">
        <f t="shared" si="5"/>
        <v>126.8805</v>
      </c>
      <c r="P29" s="111">
        <v>0</v>
      </c>
      <c r="Q29" s="111">
        <v>1</v>
      </c>
      <c r="R29" s="111">
        <v>1</v>
      </c>
      <c r="S29" s="111">
        <v>0</v>
      </c>
      <c r="T29" s="110">
        <f t="shared" si="2"/>
        <v>1594.64</v>
      </c>
      <c r="U29" s="110">
        <f t="shared" si="3"/>
        <v>12.08</v>
      </c>
      <c r="V29" s="112">
        <f t="shared" si="4"/>
        <v>1594.56</v>
      </c>
    </row>
    <row r="30" spans="1:22" ht="67.2" customHeight="1" x14ac:dyDescent="0.3">
      <c r="A30" s="101">
        <v>17</v>
      </c>
      <c r="B30" s="101" t="s">
        <v>45</v>
      </c>
      <c r="C30" s="101">
        <v>96157</v>
      </c>
      <c r="D30" s="101">
        <v>96155</v>
      </c>
      <c r="E30" s="113" t="s">
        <v>218</v>
      </c>
      <c r="F30" s="103" t="s">
        <v>201</v>
      </c>
      <c r="G30" s="104">
        <v>132</v>
      </c>
      <c r="H30" s="105">
        <f t="shared" si="0"/>
        <v>132</v>
      </c>
      <c r="I30" s="105">
        <f t="shared" si="1"/>
        <v>3.3</v>
      </c>
      <c r="J30" s="106">
        <v>1</v>
      </c>
      <c r="K30" s="107">
        <v>1</v>
      </c>
      <c r="L30" s="109">
        <v>124.27</v>
      </c>
      <c r="M30" s="109">
        <v>46.06</v>
      </c>
      <c r="N30" s="110">
        <f t="shared" si="5"/>
        <v>405.077</v>
      </c>
      <c r="O30" s="111">
        <f t="shared" si="5"/>
        <v>126.8805</v>
      </c>
      <c r="P30" s="111">
        <v>0</v>
      </c>
      <c r="Q30" s="111">
        <v>1</v>
      </c>
      <c r="R30" s="111">
        <v>1</v>
      </c>
      <c r="S30" s="111">
        <v>0</v>
      </c>
      <c r="T30" s="110">
        <f t="shared" si="2"/>
        <v>1488.75</v>
      </c>
      <c r="U30" s="110">
        <f t="shared" si="3"/>
        <v>11.28</v>
      </c>
      <c r="V30" s="112">
        <f t="shared" si="4"/>
        <v>1488.9599999999998</v>
      </c>
    </row>
    <row r="31" spans="1:22" ht="105.6" customHeight="1" x14ac:dyDescent="0.3">
      <c r="A31" s="126">
        <v>18</v>
      </c>
      <c r="B31" s="101" t="s">
        <v>45</v>
      </c>
      <c r="C31" s="101">
        <v>91386</v>
      </c>
      <c r="D31" s="101" t="s">
        <v>203</v>
      </c>
      <c r="E31" s="102" t="s">
        <v>219</v>
      </c>
      <c r="F31" s="103" t="s">
        <v>201</v>
      </c>
      <c r="G31" s="104">
        <v>132</v>
      </c>
      <c r="H31" s="105">
        <f t="shared" si="0"/>
        <v>132</v>
      </c>
      <c r="I31" s="105">
        <f t="shared" si="1"/>
        <v>3.3</v>
      </c>
      <c r="J31" s="106">
        <v>1</v>
      </c>
      <c r="K31" s="107">
        <v>1</v>
      </c>
      <c r="L31" s="108">
        <v>240.23</v>
      </c>
      <c r="M31" s="109">
        <v>0</v>
      </c>
      <c r="N31" s="110">
        <f t="shared" ref="N31:O39" si="6">N30</f>
        <v>405.077</v>
      </c>
      <c r="O31" s="111">
        <f t="shared" si="6"/>
        <v>126.8805</v>
      </c>
      <c r="P31" s="111">
        <v>0.5</v>
      </c>
      <c r="Q31" s="111">
        <v>0.5</v>
      </c>
      <c r="R31" s="111">
        <v>1</v>
      </c>
      <c r="S31" s="111">
        <v>0</v>
      </c>
      <c r="T31" s="110">
        <f t="shared" si="2"/>
        <v>1733.13</v>
      </c>
      <c r="U31" s="110">
        <f t="shared" si="3"/>
        <v>13.13</v>
      </c>
      <c r="V31" s="112">
        <f t="shared" si="4"/>
        <v>1733.16</v>
      </c>
    </row>
    <row r="32" spans="1:22" ht="71.400000000000006" customHeight="1" x14ac:dyDescent="0.3">
      <c r="A32" s="101">
        <v>19</v>
      </c>
      <c r="B32" s="101" t="s">
        <v>45</v>
      </c>
      <c r="C32" s="101">
        <v>88830</v>
      </c>
      <c r="D32" s="101">
        <v>88831</v>
      </c>
      <c r="E32" s="113" t="s">
        <v>220</v>
      </c>
      <c r="F32" s="103" t="s">
        <v>201</v>
      </c>
      <c r="G32" s="104">
        <v>132</v>
      </c>
      <c r="H32" s="105">
        <f t="shared" si="0"/>
        <v>132</v>
      </c>
      <c r="I32" s="105">
        <f t="shared" si="1"/>
        <v>3.3</v>
      </c>
      <c r="J32" s="106">
        <v>1</v>
      </c>
      <c r="K32" s="107">
        <v>1</v>
      </c>
      <c r="L32" s="108">
        <v>2.17</v>
      </c>
      <c r="M32" s="109">
        <v>0.42</v>
      </c>
      <c r="N32" s="110">
        <f t="shared" si="6"/>
        <v>405.077</v>
      </c>
      <c r="O32" s="111">
        <f t="shared" si="6"/>
        <v>126.8805</v>
      </c>
      <c r="P32" s="111">
        <v>0</v>
      </c>
      <c r="Q32" s="111">
        <v>1</v>
      </c>
      <c r="R32" s="111">
        <v>1</v>
      </c>
      <c r="S32" s="111">
        <v>0</v>
      </c>
      <c r="T32" s="110">
        <f t="shared" si="2"/>
        <v>1338.14</v>
      </c>
      <c r="U32" s="110">
        <f t="shared" si="3"/>
        <v>10.14</v>
      </c>
      <c r="V32" s="112">
        <f t="shared" si="4"/>
        <v>1338.48</v>
      </c>
    </row>
    <row r="33" spans="1:22" ht="57" customHeight="1" x14ac:dyDescent="0.3">
      <c r="A33" s="101">
        <v>20</v>
      </c>
      <c r="B33" s="101" t="s">
        <v>45</v>
      </c>
      <c r="C33" s="101">
        <v>95133</v>
      </c>
      <c r="D33" s="101" t="s">
        <v>203</v>
      </c>
      <c r="E33" s="113" t="s">
        <v>221</v>
      </c>
      <c r="F33" s="103" t="s">
        <v>201</v>
      </c>
      <c r="G33" s="104">
        <v>132</v>
      </c>
      <c r="H33" s="105">
        <f t="shared" si="0"/>
        <v>132</v>
      </c>
      <c r="I33" s="105">
        <f t="shared" si="1"/>
        <v>3.3</v>
      </c>
      <c r="J33" s="106">
        <v>1</v>
      </c>
      <c r="K33" s="107">
        <v>1</v>
      </c>
      <c r="L33" s="108">
        <v>167.09</v>
      </c>
      <c r="M33" s="109">
        <v>0</v>
      </c>
      <c r="N33" s="110">
        <f t="shared" si="6"/>
        <v>405.077</v>
      </c>
      <c r="O33" s="111">
        <f t="shared" si="6"/>
        <v>126.8805</v>
      </c>
      <c r="P33" s="111">
        <v>0</v>
      </c>
      <c r="Q33" s="111">
        <v>1</v>
      </c>
      <c r="R33" s="111">
        <v>1</v>
      </c>
      <c r="S33" s="111">
        <v>0</v>
      </c>
      <c r="T33" s="110">
        <f t="shared" si="2"/>
        <v>1336.75</v>
      </c>
      <c r="U33" s="110">
        <f t="shared" si="3"/>
        <v>10.130000000000001</v>
      </c>
      <c r="V33" s="112">
        <f t="shared" si="4"/>
        <v>1337.16</v>
      </c>
    </row>
    <row r="34" spans="1:22" ht="54" customHeight="1" x14ac:dyDescent="0.3">
      <c r="A34" s="101">
        <v>21</v>
      </c>
      <c r="B34" s="101" t="s">
        <v>45</v>
      </c>
      <c r="C34" s="101">
        <v>92960</v>
      </c>
      <c r="D34" s="101">
        <v>92961</v>
      </c>
      <c r="E34" s="113" t="s">
        <v>222</v>
      </c>
      <c r="F34" s="103" t="s">
        <v>201</v>
      </c>
      <c r="G34" s="104">
        <v>132</v>
      </c>
      <c r="H34" s="105">
        <f t="shared" si="0"/>
        <v>132</v>
      </c>
      <c r="I34" s="105">
        <f t="shared" si="1"/>
        <v>3.3</v>
      </c>
      <c r="J34" s="106">
        <v>1</v>
      </c>
      <c r="K34" s="107">
        <v>1</v>
      </c>
      <c r="L34" s="108">
        <v>17.600000000000001</v>
      </c>
      <c r="M34" s="109">
        <v>4.88</v>
      </c>
      <c r="N34" s="110">
        <f t="shared" si="6"/>
        <v>405.077</v>
      </c>
      <c r="O34" s="111">
        <f t="shared" si="6"/>
        <v>126.8805</v>
      </c>
      <c r="P34" s="111">
        <v>0</v>
      </c>
      <c r="Q34" s="111">
        <v>1</v>
      </c>
      <c r="R34" s="111">
        <v>1</v>
      </c>
      <c r="S34" s="111">
        <v>0</v>
      </c>
      <c r="T34" s="110">
        <f t="shared" si="2"/>
        <v>1352.85</v>
      </c>
      <c r="U34" s="110">
        <f t="shared" si="3"/>
        <v>10.25</v>
      </c>
      <c r="V34" s="112">
        <f t="shared" si="4"/>
        <v>1353</v>
      </c>
    </row>
    <row r="35" spans="1:22" ht="99.6" customHeight="1" x14ac:dyDescent="0.3">
      <c r="A35" s="101">
        <v>22</v>
      </c>
      <c r="B35" s="101" t="s">
        <v>45</v>
      </c>
      <c r="C35" s="101">
        <v>5678</v>
      </c>
      <c r="D35" s="101">
        <v>5679</v>
      </c>
      <c r="E35" s="113" t="s">
        <v>223</v>
      </c>
      <c r="F35" s="103" t="s">
        <v>201</v>
      </c>
      <c r="G35" s="104">
        <v>132</v>
      </c>
      <c r="H35" s="105">
        <f t="shared" si="0"/>
        <v>132</v>
      </c>
      <c r="I35" s="105">
        <f t="shared" si="1"/>
        <v>3.3</v>
      </c>
      <c r="J35" s="106">
        <v>1</v>
      </c>
      <c r="K35" s="107">
        <v>1</v>
      </c>
      <c r="L35" s="108">
        <v>141.25</v>
      </c>
      <c r="M35" s="109">
        <v>61.22</v>
      </c>
      <c r="N35" s="110">
        <f t="shared" si="6"/>
        <v>405.077</v>
      </c>
      <c r="O35" s="111">
        <f t="shared" si="6"/>
        <v>126.8805</v>
      </c>
      <c r="P35" s="111">
        <v>0</v>
      </c>
      <c r="Q35" s="111">
        <v>1</v>
      </c>
      <c r="R35" s="111">
        <v>1</v>
      </c>
      <c r="S35" s="111">
        <v>0</v>
      </c>
      <c r="T35" s="110">
        <f t="shared" si="2"/>
        <v>1538.78</v>
      </c>
      <c r="U35" s="110">
        <f t="shared" si="3"/>
        <v>11.66</v>
      </c>
      <c r="V35" s="112">
        <f t="shared" si="4"/>
        <v>1539.1200000000001</v>
      </c>
    </row>
    <row r="36" spans="1:22" ht="61.2" customHeight="1" x14ac:dyDescent="0.3">
      <c r="A36" s="101">
        <v>23</v>
      </c>
      <c r="B36" s="101" t="s">
        <v>45</v>
      </c>
      <c r="C36" s="101">
        <v>91533</v>
      </c>
      <c r="D36" s="101">
        <v>91534</v>
      </c>
      <c r="E36" s="113" t="s">
        <v>224</v>
      </c>
      <c r="F36" s="103" t="s">
        <v>201</v>
      </c>
      <c r="G36" s="104">
        <v>132</v>
      </c>
      <c r="H36" s="105">
        <f t="shared" si="0"/>
        <v>132</v>
      </c>
      <c r="I36" s="105">
        <f t="shared" si="1"/>
        <v>3.3</v>
      </c>
      <c r="J36" s="106">
        <v>1</v>
      </c>
      <c r="K36" s="107">
        <v>1</v>
      </c>
      <c r="L36" s="108">
        <v>34.64</v>
      </c>
      <c r="M36" s="109">
        <v>28.2</v>
      </c>
      <c r="N36" s="110">
        <f t="shared" si="6"/>
        <v>405.077</v>
      </c>
      <c r="O36" s="111">
        <f t="shared" si="6"/>
        <v>126.8805</v>
      </c>
      <c r="P36" s="111">
        <v>0</v>
      </c>
      <c r="Q36" s="111">
        <v>1</v>
      </c>
      <c r="R36" s="111">
        <v>1</v>
      </c>
      <c r="S36" s="111">
        <v>0</v>
      </c>
      <c r="T36" s="110">
        <f t="shared" si="2"/>
        <v>1429.81</v>
      </c>
      <c r="U36" s="110">
        <f t="shared" si="3"/>
        <v>10.83</v>
      </c>
      <c r="V36" s="112">
        <f t="shared" si="4"/>
        <v>1429.56</v>
      </c>
    </row>
    <row r="37" spans="1:22" ht="73.8" customHeight="1" x14ac:dyDescent="0.3">
      <c r="A37" s="101">
        <v>24</v>
      </c>
      <c r="B37" s="101" t="s">
        <v>45</v>
      </c>
      <c r="C37" s="101">
        <v>5811</v>
      </c>
      <c r="D37" s="101" t="s">
        <v>203</v>
      </c>
      <c r="E37" s="102" t="s">
        <v>225</v>
      </c>
      <c r="F37" s="103" t="s">
        <v>201</v>
      </c>
      <c r="G37" s="104">
        <v>132</v>
      </c>
      <c r="H37" s="105">
        <f t="shared" si="0"/>
        <v>132</v>
      </c>
      <c r="I37" s="105">
        <f t="shared" si="1"/>
        <v>3.3</v>
      </c>
      <c r="J37" s="106">
        <v>1</v>
      </c>
      <c r="K37" s="107">
        <v>1</v>
      </c>
      <c r="L37" s="108">
        <v>183.62</v>
      </c>
      <c r="M37" s="109">
        <v>0</v>
      </c>
      <c r="N37" s="110">
        <f t="shared" si="6"/>
        <v>405.077</v>
      </c>
      <c r="O37" s="111">
        <f t="shared" si="6"/>
        <v>126.8805</v>
      </c>
      <c r="P37" s="111">
        <v>0.5</v>
      </c>
      <c r="Q37" s="111">
        <v>0.5</v>
      </c>
      <c r="R37" s="111">
        <v>0</v>
      </c>
      <c r="S37" s="111">
        <v>0</v>
      </c>
      <c r="T37" s="110">
        <f t="shared" si="2"/>
        <v>302.97000000000003</v>
      </c>
      <c r="U37" s="110">
        <f t="shared" si="3"/>
        <v>2.2999999999999998</v>
      </c>
      <c r="V37" s="112">
        <f t="shared" si="4"/>
        <v>303.59999999999997</v>
      </c>
    </row>
    <row r="38" spans="1:22" ht="58.8" customHeight="1" x14ac:dyDescent="0.3">
      <c r="A38" s="101">
        <v>25</v>
      </c>
      <c r="B38" s="101" t="s">
        <v>45</v>
      </c>
      <c r="C38" s="101">
        <v>5631</v>
      </c>
      <c r="D38" s="101">
        <v>5632</v>
      </c>
      <c r="E38" s="113" t="s">
        <v>226</v>
      </c>
      <c r="F38" s="103" t="s">
        <v>201</v>
      </c>
      <c r="G38" s="104">
        <v>132</v>
      </c>
      <c r="H38" s="105">
        <f t="shared" si="0"/>
        <v>132</v>
      </c>
      <c r="I38" s="105">
        <f t="shared" si="1"/>
        <v>3.3</v>
      </c>
      <c r="J38" s="106">
        <v>1</v>
      </c>
      <c r="K38" s="107">
        <v>1</v>
      </c>
      <c r="L38" s="108">
        <v>203.62</v>
      </c>
      <c r="M38" s="109">
        <v>85.44</v>
      </c>
      <c r="N38" s="110">
        <f t="shared" si="6"/>
        <v>405.077</v>
      </c>
      <c r="O38" s="111">
        <f t="shared" si="6"/>
        <v>126.8805</v>
      </c>
      <c r="P38" s="111">
        <v>0</v>
      </c>
      <c r="Q38" s="111">
        <v>1</v>
      </c>
      <c r="R38" s="111">
        <v>1</v>
      </c>
      <c r="S38" s="111">
        <v>0</v>
      </c>
      <c r="T38" s="110">
        <f t="shared" si="2"/>
        <v>1618.7</v>
      </c>
      <c r="U38" s="110">
        <f t="shared" si="3"/>
        <v>12.26</v>
      </c>
      <c r="V38" s="112">
        <f t="shared" si="4"/>
        <v>1618.32</v>
      </c>
    </row>
    <row r="39" spans="1:22" ht="30.6" customHeight="1" x14ac:dyDescent="0.3">
      <c r="A39" s="101">
        <v>26</v>
      </c>
      <c r="B39" s="101" t="s">
        <v>227</v>
      </c>
      <c r="C39" s="101" t="s">
        <v>228</v>
      </c>
      <c r="D39" s="101" t="s">
        <v>228</v>
      </c>
      <c r="E39" s="113" t="s">
        <v>196</v>
      </c>
      <c r="F39" s="103" t="s">
        <v>201</v>
      </c>
      <c r="G39" s="104">
        <v>132</v>
      </c>
      <c r="H39" s="105">
        <f t="shared" si="0"/>
        <v>132</v>
      </c>
      <c r="I39" s="105">
        <f t="shared" si="1"/>
        <v>3.3</v>
      </c>
      <c r="J39" s="106">
        <v>1</v>
      </c>
      <c r="K39" s="107">
        <v>1</v>
      </c>
      <c r="L39" s="109">
        <v>405.077</v>
      </c>
      <c r="M39" s="109">
        <v>126.8805</v>
      </c>
      <c r="N39" s="110">
        <f t="shared" si="6"/>
        <v>405.077</v>
      </c>
      <c r="O39" s="111">
        <f t="shared" si="6"/>
        <v>126.8805</v>
      </c>
      <c r="P39" s="111">
        <v>0.5</v>
      </c>
      <c r="Q39" s="111">
        <v>0.5</v>
      </c>
      <c r="R39" s="111">
        <v>0</v>
      </c>
      <c r="S39" s="111">
        <v>0</v>
      </c>
      <c r="T39" s="110">
        <f t="shared" si="2"/>
        <v>877.72</v>
      </c>
      <c r="U39" s="110">
        <f t="shared" si="3"/>
        <v>6.65</v>
      </c>
      <c r="V39" s="112">
        <f t="shared" si="4"/>
        <v>877.80000000000007</v>
      </c>
    </row>
    <row r="40" spans="1:22" ht="15" x14ac:dyDescent="0.3">
      <c r="A40" s="285" t="s">
        <v>229</v>
      </c>
      <c r="B40" s="285"/>
      <c r="C40" s="285"/>
      <c r="D40" s="285"/>
      <c r="E40" s="285"/>
      <c r="F40" s="285"/>
      <c r="G40" s="285"/>
      <c r="H40" s="285"/>
      <c r="I40" s="285"/>
      <c r="J40" s="285"/>
      <c r="K40" s="285"/>
      <c r="L40" s="285"/>
      <c r="M40" s="285"/>
      <c r="N40" s="285"/>
      <c r="O40" s="285"/>
      <c r="P40" s="285"/>
      <c r="Q40" s="285"/>
      <c r="R40" s="285"/>
      <c r="S40" s="285"/>
      <c r="T40" s="285"/>
      <c r="U40" s="285"/>
      <c r="V40" s="118">
        <f>SUM(V14:V39)</f>
        <v>34548.36</v>
      </c>
    </row>
    <row r="49" spans="6:13" x14ac:dyDescent="0.3">
      <c r="F49" s="151">
        <v>180</v>
      </c>
      <c r="G49" s="151"/>
      <c r="H49" s="151">
        <v>180</v>
      </c>
      <c r="I49" s="151"/>
      <c r="J49" s="151"/>
      <c r="K49" s="151"/>
      <c r="L49" s="151"/>
      <c r="M49" s="151"/>
    </row>
    <row r="50" spans="6:13" x14ac:dyDescent="0.3">
      <c r="F50" s="151">
        <v>590</v>
      </c>
      <c r="G50" s="151"/>
      <c r="H50" s="151">
        <v>350</v>
      </c>
      <c r="I50" s="151"/>
      <c r="J50" s="151"/>
      <c r="K50" s="151"/>
      <c r="L50" s="151"/>
      <c r="M50" s="151"/>
    </row>
    <row r="51" spans="6:13" x14ac:dyDescent="0.3">
      <c r="F51" s="151">
        <v>665</v>
      </c>
      <c r="G51" s="151"/>
      <c r="H51" s="151">
        <v>210</v>
      </c>
      <c r="I51" s="151"/>
      <c r="J51" s="151"/>
      <c r="K51" s="151"/>
      <c r="L51" s="151"/>
      <c r="M51" s="151"/>
    </row>
    <row r="52" spans="6:13" x14ac:dyDescent="0.3">
      <c r="F52" s="151">
        <v>345</v>
      </c>
      <c r="G52" s="151"/>
      <c r="H52" s="151">
        <v>305</v>
      </c>
      <c r="I52" s="151"/>
      <c r="J52" s="151"/>
      <c r="K52" s="151"/>
      <c r="L52" s="151"/>
      <c r="M52" s="151"/>
    </row>
    <row r="53" spans="6:13" x14ac:dyDescent="0.3">
      <c r="F53" s="151">
        <v>350</v>
      </c>
      <c r="G53" s="151"/>
      <c r="H53" s="151"/>
      <c r="I53" s="151"/>
      <c r="J53" s="151"/>
      <c r="K53" s="151"/>
      <c r="L53" s="151"/>
      <c r="M53" s="151"/>
    </row>
    <row r="54" spans="6:13" x14ac:dyDescent="0.3">
      <c r="F54" s="151">
        <v>350</v>
      </c>
      <c r="G54" s="151"/>
      <c r="H54" s="151">
        <f>SUM(H49:H52)</f>
        <v>1045</v>
      </c>
      <c r="I54" s="152" t="s">
        <v>233</v>
      </c>
      <c r="J54" s="151" t="s">
        <v>235</v>
      </c>
      <c r="K54" s="151"/>
      <c r="L54" s="151"/>
      <c r="M54" s="151"/>
    </row>
    <row r="55" spans="6:13" x14ac:dyDescent="0.3">
      <c r="F55" s="151">
        <v>210</v>
      </c>
      <c r="G55" s="151"/>
      <c r="H55" s="151"/>
      <c r="I55" s="151"/>
      <c r="J55" s="151"/>
      <c r="K55" s="151"/>
      <c r="L55" s="151"/>
      <c r="M55" s="151"/>
    </row>
    <row r="56" spans="6:13" x14ac:dyDescent="0.3">
      <c r="F56" s="151">
        <v>305</v>
      </c>
      <c r="G56" s="151"/>
      <c r="H56" s="151"/>
      <c r="I56" s="151"/>
      <c r="J56" s="151"/>
      <c r="K56" s="151"/>
      <c r="L56" s="151"/>
      <c r="M56" s="151"/>
    </row>
    <row r="57" spans="6:13" x14ac:dyDescent="0.3">
      <c r="F57" s="151">
        <v>610</v>
      </c>
      <c r="G57" s="151"/>
      <c r="H57" s="151"/>
      <c r="I57" s="151"/>
      <c r="J57" s="151"/>
      <c r="K57" s="151"/>
      <c r="L57" s="151"/>
      <c r="M57" s="151"/>
    </row>
    <row r="58" spans="6:13" x14ac:dyDescent="0.3">
      <c r="F58" s="151">
        <v>525</v>
      </c>
      <c r="G58" s="151"/>
      <c r="H58" s="151"/>
      <c r="I58" s="151"/>
      <c r="J58" s="151"/>
      <c r="K58" s="151"/>
      <c r="L58" s="151"/>
      <c r="M58" s="151"/>
    </row>
    <row r="59" spans="6:13" x14ac:dyDescent="0.3">
      <c r="F59" s="151">
        <v>75</v>
      </c>
      <c r="G59" s="151"/>
      <c r="H59" s="151"/>
      <c r="I59" s="151"/>
      <c r="J59" s="151"/>
      <c r="K59" s="151"/>
      <c r="L59" s="151"/>
      <c r="M59" s="151"/>
    </row>
    <row r="60" spans="6:13" x14ac:dyDescent="0.3">
      <c r="F60" s="151">
        <v>455</v>
      </c>
      <c r="G60" s="151"/>
      <c r="H60" s="151"/>
      <c r="I60" s="151"/>
      <c r="J60" s="151">
        <v>585</v>
      </c>
      <c r="K60" s="151" t="s">
        <v>236</v>
      </c>
      <c r="L60" s="151"/>
      <c r="M60" s="151"/>
    </row>
    <row r="61" spans="6:13" x14ac:dyDescent="0.3">
      <c r="F61" s="151"/>
      <c r="G61" s="151"/>
      <c r="H61" s="151"/>
      <c r="I61" s="151"/>
      <c r="J61" s="151">
        <v>4.66</v>
      </c>
      <c r="K61" s="151" t="s">
        <v>236</v>
      </c>
      <c r="L61" s="151"/>
      <c r="M61" s="151"/>
    </row>
    <row r="62" spans="6:13" x14ac:dyDescent="0.3">
      <c r="F62" s="151">
        <f>SUM(F49:F60)</f>
        <v>4660</v>
      </c>
      <c r="G62" s="152" t="s">
        <v>233</v>
      </c>
      <c r="H62" s="151" t="s">
        <v>234</v>
      </c>
      <c r="I62" s="151"/>
      <c r="J62" s="151"/>
      <c r="K62" s="151"/>
      <c r="L62" s="151"/>
      <c r="M62" s="151"/>
    </row>
    <row r="63" spans="6:13" x14ac:dyDescent="0.3">
      <c r="F63" s="151"/>
      <c r="G63" s="151"/>
      <c r="H63" s="151"/>
      <c r="I63" s="151"/>
      <c r="J63" s="151">
        <f>J60/J61</f>
        <v>125.53648068669527</v>
      </c>
      <c r="K63" s="151" t="s">
        <v>237</v>
      </c>
      <c r="L63" s="151"/>
      <c r="M63" s="151"/>
    </row>
    <row r="64" spans="6:13" x14ac:dyDescent="0.3">
      <c r="F64" s="151"/>
      <c r="G64" s="151"/>
      <c r="H64" s="151"/>
      <c r="I64" s="151"/>
      <c r="J64" s="151"/>
      <c r="K64" s="151"/>
      <c r="L64" s="151"/>
      <c r="M64" s="151"/>
    </row>
    <row r="65" spans="6:13" x14ac:dyDescent="0.3">
      <c r="F65" s="151"/>
      <c r="G65" s="151"/>
      <c r="H65" s="151"/>
      <c r="I65" s="151"/>
      <c r="J65" s="151"/>
      <c r="K65" s="151"/>
      <c r="L65" s="151"/>
      <c r="M65" s="151"/>
    </row>
    <row r="66" spans="6:13" x14ac:dyDescent="0.3">
      <c r="F66" s="151"/>
      <c r="G66" s="151"/>
      <c r="H66" s="151"/>
      <c r="I66" s="151"/>
      <c r="J66" s="151">
        <v>1.0449999999999999</v>
      </c>
      <c r="K66" s="151" t="s">
        <v>238</v>
      </c>
      <c r="L66" s="151"/>
      <c r="M66" s="151"/>
    </row>
    <row r="67" spans="6:13" x14ac:dyDescent="0.3">
      <c r="F67" s="151"/>
      <c r="G67" s="151"/>
      <c r="H67" s="151"/>
      <c r="I67" s="151"/>
      <c r="J67" s="151"/>
      <c r="K67" s="151"/>
      <c r="L67" s="151"/>
      <c r="M67" s="151"/>
    </row>
    <row r="68" spans="6:13" x14ac:dyDescent="0.3">
      <c r="F68" s="151"/>
      <c r="G68" s="151"/>
      <c r="H68" s="151"/>
      <c r="I68" s="151"/>
      <c r="J68" s="151">
        <f>J66*J63</f>
        <v>131.18562231759654</v>
      </c>
      <c r="K68" s="151" t="s">
        <v>239</v>
      </c>
      <c r="L68" s="151"/>
      <c r="M68" s="151"/>
    </row>
  </sheetData>
  <mergeCells count="34">
    <mergeCell ref="A7:B7"/>
    <mergeCell ref="C7:N7"/>
    <mergeCell ref="P7:R7"/>
    <mergeCell ref="A4:U4"/>
    <mergeCell ref="A6:B6"/>
    <mergeCell ref="C6:N6"/>
    <mergeCell ref="P6:R6"/>
    <mergeCell ref="T6:U6"/>
    <mergeCell ref="A8:B8"/>
    <mergeCell ref="C8:N8"/>
    <mergeCell ref="P8:R8"/>
    <mergeCell ref="A9:B9"/>
    <mergeCell ref="C9:N9"/>
    <mergeCell ref="V11:V13"/>
    <mergeCell ref="L12:M12"/>
    <mergeCell ref="N12:O12"/>
    <mergeCell ref="P12:Q12"/>
    <mergeCell ref="R12:S12"/>
    <mergeCell ref="A40:U40"/>
    <mergeCell ref="L11:O11"/>
    <mergeCell ref="P11:S11"/>
    <mergeCell ref="T11:T13"/>
    <mergeCell ref="U11:U13"/>
    <mergeCell ref="F11:F13"/>
    <mergeCell ref="G11:G13"/>
    <mergeCell ref="H11:H13"/>
    <mergeCell ref="I11:I13"/>
    <mergeCell ref="J11:J13"/>
    <mergeCell ref="K11:K13"/>
    <mergeCell ref="A11:A13"/>
    <mergeCell ref="B11:B13"/>
    <mergeCell ref="C11:C13"/>
    <mergeCell ref="D11:D13"/>
    <mergeCell ref="E11:E13"/>
  </mergeCells>
  <pageMargins left="0.51181102362204722" right="0.51181102362204722" top="0.78740157480314965" bottom="0.78740157480314965" header="0.31496062992125984" footer="0.31496062992125984"/>
  <pageSetup paperSize="9" orientation="landscape" horizontalDpi="0" verticalDpi="0" r:id="rId1"/>
  <headerFooter>
    <oddHeader>&amp;L
&amp;"-,Negrito"
PREFEITURA MUNICIPAL DE NOVO PROGRESSO 
PODER EXECUTIVO
CNPJ:10.221.768/0001-20&amp;R&amp;G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CRONOGRAMA</vt:lpstr>
      <vt:lpstr>RESUMO NÃO DESONERADA</vt:lpstr>
      <vt:lpstr>QUANTITATIVOS</vt:lpstr>
      <vt:lpstr>COMP ADM</vt:lpstr>
      <vt:lpstr>COMP MOBILIZAÇÃO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Israel Lemos Fernandes</dc:creator>
  <cp:lastModifiedBy>Israel Lemos Fernandes</cp:lastModifiedBy>
  <cp:lastPrinted>2023-07-26T10:47:51Z</cp:lastPrinted>
  <dcterms:created xsi:type="dcterms:W3CDTF">2023-07-25T13:51:11Z</dcterms:created>
  <dcterms:modified xsi:type="dcterms:W3CDTF">2023-08-03T12:56:51Z</dcterms:modified>
</cp:coreProperties>
</file>