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20" tabRatio="922" activeTab="0"/>
  </bookViews>
  <sheets>
    <sheet name="planilha" sheetId="1" r:id="rId1"/>
    <sheet name="BDI" sheetId="2" r:id="rId2"/>
    <sheet name="CRON." sheetId="3" r:id="rId3"/>
    <sheet name="COMPOSIÇÃO ADM" sheetId="4" r:id="rId4"/>
  </sheets>
  <externalReferences>
    <externalReference r:id="rId7"/>
  </externalReferences>
  <definedNames>
    <definedName name="_xlfn.SINGLE" hidden="1">#NAME?</definedName>
    <definedName name="_xlnm.Print_Area" localSheetId="1">'BDI'!$A$1:$G$48</definedName>
    <definedName name="_xlnm.Print_Area" localSheetId="3">'COMPOSIÇÃO ADM'!$A$1:$F$55</definedName>
    <definedName name="_xlnm.Print_Area" localSheetId="2">'CRON.'!$A$1:$J$35</definedName>
    <definedName name="_xlnm.Print_Area" localSheetId="0">'planilha'!$A$4:$Q$280</definedName>
    <definedName name="_xlnm.Print_Titles" localSheetId="0">'planilha'!$4:$12</definedName>
  </definedNames>
  <calcPr fullCalcOnLoad="1"/>
</workbook>
</file>

<file path=xl/sharedStrings.xml><?xml version="1.0" encoding="utf-8"?>
<sst xmlns="http://schemas.openxmlformats.org/spreadsheetml/2006/main" count="947" uniqueCount="506">
  <si>
    <t>ITEM</t>
  </si>
  <si>
    <t>m</t>
  </si>
  <si>
    <t>un</t>
  </si>
  <si>
    <t>LOUÇAS E METAIS</t>
  </si>
  <si>
    <t>ESQUADRIAS</t>
  </si>
  <si>
    <t>m²</t>
  </si>
  <si>
    <t>PINTURA</t>
  </si>
  <si>
    <t>Limpeza geral</t>
  </si>
  <si>
    <t xml:space="preserve">Planilha Orçamentária </t>
  </si>
  <si>
    <t>1.1</t>
  </si>
  <si>
    <t>1.2</t>
  </si>
  <si>
    <t>2.1</t>
  </si>
  <si>
    <t>2.2</t>
  </si>
  <si>
    <t>2.3</t>
  </si>
  <si>
    <t>3.1</t>
  </si>
  <si>
    <t>3.2</t>
  </si>
  <si>
    <t>6.1</t>
  </si>
  <si>
    <t>6.2</t>
  </si>
  <si>
    <t>6.3</t>
  </si>
  <si>
    <t>6.4</t>
  </si>
  <si>
    <t>7.1</t>
  </si>
  <si>
    <t>8.1</t>
  </si>
  <si>
    <t>9.1</t>
  </si>
  <si>
    <t>9.2</t>
  </si>
  <si>
    <t>9.3</t>
  </si>
  <si>
    <t>10.1</t>
  </si>
  <si>
    <t>11.1</t>
  </si>
  <si>
    <t>12.1</t>
  </si>
  <si>
    <t>12.2</t>
  </si>
  <si>
    <t>14.1</t>
  </si>
  <si>
    <t>DESCRIÇÃO DOS SERVIÇOS</t>
  </si>
  <si>
    <t>UNID.</t>
  </si>
  <si>
    <t>QUANT.</t>
  </si>
  <si>
    <t>PR. UNIT.(R$)</t>
  </si>
  <si>
    <t>VALOR (R$)</t>
  </si>
  <si>
    <t>1.0</t>
  </si>
  <si>
    <t xml:space="preserve">SERVIÇOS PRELIMINARES </t>
  </si>
  <si>
    <t>2.0</t>
  </si>
  <si>
    <t>Subtotal item 2.0</t>
  </si>
  <si>
    <t>3.0</t>
  </si>
  <si>
    <t>Subtotal item 3.0</t>
  </si>
  <si>
    <t>5.0</t>
  </si>
  <si>
    <t>Subtotal item 5.0</t>
  </si>
  <si>
    <t>6.0</t>
  </si>
  <si>
    <t>Subtotal item 6.0</t>
  </si>
  <si>
    <t>7.0</t>
  </si>
  <si>
    <t>Subtotal item 7.0</t>
  </si>
  <si>
    <t>8.0</t>
  </si>
  <si>
    <t>Subtotal item 8.0</t>
  </si>
  <si>
    <t>9.0</t>
  </si>
  <si>
    <t>Subtotal item 9.0</t>
  </si>
  <si>
    <t>10.0</t>
  </si>
  <si>
    <t>Subtotal item 10.0</t>
  </si>
  <si>
    <t>11.0</t>
  </si>
  <si>
    <t>Subtotal item 11.0</t>
  </si>
  <si>
    <t>12.0</t>
  </si>
  <si>
    <t>Subtotal item 12.0</t>
  </si>
  <si>
    <t>13.0</t>
  </si>
  <si>
    <t>Subtotal item 13.0</t>
  </si>
  <si>
    <t>13.4</t>
  </si>
  <si>
    <t>13.5</t>
  </si>
  <si>
    <t>m³</t>
  </si>
  <si>
    <t>Subtotal item 14.0</t>
  </si>
  <si>
    <t>1.3</t>
  </si>
  <si>
    <t>2.4</t>
  </si>
  <si>
    <t>13.6</t>
  </si>
  <si>
    <t>13.7</t>
  </si>
  <si>
    <t>Chapisco em  parede com argamassa traço - 1:3 (cimento / areia)</t>
  </si>
  <si>
    <t>Emboço  de parede, com argamassa traço - 1:2:9 (cimento / cal / areia), espessura 1,5 cm</t>
  </si>
  <si>
    <t>1.4</t>
  </si>
  <si>
    <t>SINAPI</t>
  </si>
  <si>
    <t>FERRAGENS E ACESSÓRIOS</t>
  </si>
  <si>
    <t>Fechadura de embutir completa, para portas externas</t>
  </si>
  <si>
    <t xml:space="preserve">SISTEMAS DE COBERTURA </t>
  </si>
  <si>
    <t>REVESTIMENTOS INTERNOS E EXTERNOS</t>
  </si>
  <si>
    <t>SISTEMAS DE PISOS INTERNOS E EXTERNOS (PAVIMENTAÇÃO)</t>
  </si>
  <si>
    <t>INSTALAÇÃO SANITÁRIA</t>
  </si>
  <si>
    <t>SERVIÇOS FINAIS</t>
  </si>
  <si>
    <t>MOVIMENTO DE TERRAS PARA FUNDAÇÕES</t>
  </si>
  <si>
    <t>INSTALAÇÕES HIDRÁULICA</t>
  </si>
  <si>
    <t>CÓDIGO</t>
  </si>
  <si>
    <t>FONTE</t>
  </si>
  <si>
    <t xml:space="preserve">FUNDAÇÕES </t>
  </si>
  <si>
    <t xml:space="preserve">Escavação manual de valas em qualquer terreno exceto rocha até h=1,50 m </t>
  </si>
  <si>
    <t xml:space="preserve">Regularização e compactação do fundo de valas </t>
  </si>
  <si>
    <t>Lastro de concreto magro (e=3,0 cm) - preparo mecânico</t>
  </si>
  <si>
    <t>kg</t>
  </si>
  <si>
    <t>5.2</t>
  </si>
  <si>
    <t>Tubo PVC soldável Ø 25 mm, inclusive conexões</t>
  </si>
  <si>
    <t>Caixa Sifonada 100x100x50mm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</si>
  <si>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</si>
  <si>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</si>
  <si>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</si>
  <si>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ELETRODUTOS E ACESSÓRIOS</t>
  </si>
  <si>
    <t>CABOS E FIOS (CONDUTORES)</t>
  </si>
  <si>
    <t>Condutor de cobre unipolar, isolação em PVC/70ºC, camada de proteção em PVC, não propagador de chamas, classe de tensão 750V, encordoamento classe 5, flexível, com as seguintes seções nominais:</t>
  </si>
  <si>
    <t>#2,5 mm²</t>
  </si>
  <si>
    <t>ILUMINAÇÃO E TOMADAS</t>
  </si>
  <si>
    <t>13.1</t>
  </si>
  <si>
    <t>13.2</t>
  </si>
  <si>
    <t>13.3</t>
  </si>
  <si>
    <t>14.2</t>
  </si>
  <si>
    <t>14.3</t>
  </si>
  <si>
    <t>14.4</t>
  </si>
  <si>
    <t>Subtotal item 16.0</t>
  </si>
  <si>
    <t>QUADRO DE DISTRIBUIÇÃO</t>
  </si>
  <si>
    <t>Joelho PCV soldavel 90º agua fria 25mm</t>
  </si>
  <si>
    <t>Joelho PCV 90º esgoto 40 mm</t>
  </si>
  <si>
    <t>3.3</t>
  </si>
  <si>
    <t>3.4</t>
  </si>
  <si>
    <t>3.5</t>
  </si>
  <si>
    <t>3.6</t>
  </si>
  <si>
    <t>3.8</t>
  </si>
  <si>
    <t>3.9</t>
  </si>
  <si>
    <t>3.10</t>
  </si>
  <si>
    <t>3.11</t>
  </si>
  <si>
    <t>74051/1</t>
  </si>
  <si>
    <t>3.7</t>
  </si>
  <si>
    <t>Caixa de gordura sifonada, em alvenaria de tijolo, medindo 900x900x1200mm, com tampão em ferro fundido</t>
  </si>
  <si>
    <t>Tubo PVC soldável Ø 50 mm, inclusive conexões</t>
  </si>
  <si>
    <t>Tomada universal, 2P+T, 10A/250v, cor branca, completa</t>
  </si>
  <si>
    <t>Caixa de passagem PVC 3" octogonal</t>
  </si>
  <si>
    <t>Eletroduto PVC flexível corrugado reforçado, Ø20mm (DN 3/4"), inclusive conexões</t>
  </si>
  <si>
    <t>INSTALAÇÕES ELÉTRICAS E TELEFÔNICAS 110V</t>
  </si>
  <si>
    <t>BDI</t>
  </si>
  <si>
    <t>Imunização de madeiramento para cobertura utilizando cupinicida incolor</t>
  </si>
  <si>
    <t>Reboco de parede, com argamassa traço - 1:2:8 (cimento / cal / areia), espessura 2,0 cm (massa única)</t>
  </si>
  <si>
    <t>Aplicação manual de tinta latex acrílica 02 demãos sobre paredes internas e externas</t>
  </si>
  <si>
    <t xml:space="preserve">Barracão para depósito de materiais de obra porte pequeno </t>
  </si>
  <si>
    <t>FORROS</t>
  </si>
  <si>
    <t>Tanque de mármore sintético 22 l</t>
  </si>
  <si>
    <t>Torneira de parede cromada 1/2" ou 3/4" para tanque, padrao médio</t>
  </si>
  <si>
    <t>Subtotal item 15.0</t>
  </si>
  <si>
    <t>CRONOGRAMA FÍSICO - FINANCEIRO</t>
  </si>
  <si>
    <t>Itens</t>
  </si>
  <si>
    <t>Atividades</t>
  </si>
  <si>
    <t>Valores</t>
  </si>
  <si>
    <t>Peso</t>
  </si>
  <si>
    <t>R$</t>
  </si>
  <si>
    <t>%</t>
  </si>
  <si>
    <t>MOVIMENTO EM TERRA</t>
  </si>
  <si>
    <t>COBERTURA</t>
  </si>
  <si>
    <t>VALOR TOTAL</t>
  </si>
  <si>
    <t>Valor Simples</t>
  </si>
  <si>
    <t>Percentual Simples</t>
  </si>
  <si>
    <t>Valor Acumulado</t>
  </si>
  <si>
    <t>Percentual Acumulado</t>
  </si>
  <si>
    <t>Cron. físico-financeiro com B.D.I. - A empresa vencedora deverá apresentar cronograma físico-financeiro para desembolso.</t>
  </si>
  <si>
    <t>ALVENARIAS</t>
  </si>
  <si>
    <t>REVESTIMENTOS DE PAREDES</t>
  </si>
  <si>
    <t>REVESTIMENTO DE PISO</t>
  </si>
  <si>
    <t>INSTALAÇÕES HIDRÁULICAS</t>
  </si>
  <si>
    <t>INSTALAÇÕES SANITÁRIAS</t>
  </si>
  <si>
    <t>INSTALAÇÕES ELÉTRICAS</t>
  </si>
  <si>
    <t>15.6</t>
  </si>
  <si>
    <t>CONCRETO ARMADO PARA FUNDAÇÕES - SAPATAS</t>
  </si>
  <si>
    <t>74065/001</t>
  </si>
  <si>
    <t>Pintura esmalte fosco sobre madeira, duas demãos</t>
  </si>
  <si>
    <t>4.0</t>
  </si>
  <si>
    <t>4.1</t>
  </si>
  <si>
    <t>5.4</t>
  </si>
  <si>
    <t>5.5</t>
  </si>
  <si>
    <t>5.6</t>
  </si>
  <si>
    <t>8.2</t>
  </si>
  <si>
    <t>8.3</t>
  </si>
  <si>
    <t>8.4</t>
  </si>
  <si>
    <t>12.3</t>
  </si>
  <si>
    <t>12.4</t>
  </si>
  <si>
    <t>12.5</t>
  </si>
  <si>
    <t>12.6</t>
  </si>
  <si>
    <t>12.8</t>
  </si>
  <si>
    <t>15.9</t>
  </si>
  <si>
    <t>15.11</t>
  </si>
  <si>
    <t>Ligação provisória de energia elétrica trifásica 40A em poste de madeira</t>
  </si>
  <si>
    <t>Execução e compactação de aterro com material argiloso (entre baldrames)</t>
  </si>
  <si>
    <t xml:space="preserve">Reaterro manual apiloado com soquete de vala com material da obra  </t>
  </si>
  <si>
    <t>Fabricação, montagem e desmontagem de forma para sapata, em madeira serrada, e=2,5 cm, 4 utilizações</t>
  </si>
  <si>
    <t>Concretagem de sapatas, Fck 30 Mpa, com uso de jerica, lançamento, adensamento e acabamento.</t>
  </si>
  <si>
    <t>Fabricação, montagem e desmontagem de forma para baldrame, em madeira serrada, e=2,5 cm, 4 utilizações</t>
  </si>
  <si>
    <t>CONCRETO ARMADO PARA ESTRUTURAS - PILARES</t>
  </si>
  <si>
    <t>Fabricação, montagem e desmontagem de forma para pilares, em madeira serrada, e=2,5 cm</t>
  </si>
  <si>
    <t>Concretagem de pilares, Fck 25 Mpa, com uso de baldes, lançamento, adensamento e acabamento.</t>
  </si>
  <si>
    <t>3.12</t>
  </si>
  <si>
    <t>3.13</t>
  </si>
  <si>
    <t>3.14</t>
  </si>
  <si>
    <t>3.15</t>
  </si>
  <si>
    <t>JANELAS DE ALUMÍNIO/VIDRO</t>
  </si>
  <si>
    <t>Janela de aço, basculante, inclusive ferragens, com vidro</t>
  </si>
  <si>
    <t>Forro em réguas de PVC, para ambientes comerciais, inclusive estrutura de fixação</t>
  </si>
  <si>
    <t>Joelho PCV soldavel 45º agua fria 25mm</t>
  </si>
  <si>
    <t>Bucha de redução PVC soldável, 50 x 25 mm, fornecimento e instalação</t>
  </si>
  <si>
    <t>Tê de redução PVC soldável, 50 mm x 25 mm, fornecimento e instalação</t>
  </si>
  <si>
    <t>Joelho PCV 45º esgoto 40 mm</t>
  </si>
  <si>
    <t>Joelho PCV 90º esgoto 50 mm</t>
  </si>
  <si>
    <t>Torneira cromada tubo móvel, de mesa, 1/2" ou 3/4" para pia de cozinha</t>
  </si>
  <si>
    <t>#1,5 mm²</t>
  </si>
  <si>
    <t>Interruptor paralelo (2 módulos), fornecimento e instalação</t>
  </si>
  <si>
    <t>Luminárias tipo spot, de sobrepor, com 1 lâmpada 15 W, fornecimento e instalação</t>
  </si>
  <si>
    <t>PLANILHA DE COMPOSIÇÃO DE BDI</t>
  </si>
  <si>
    <t>DESCRIÇÃO</t>
  </si>
  <si>
    <t>A</t>
  </si>
  <si>
    <t>BONIFICAÇÃO (LUCRO)</t>
  </si>
  <si>
    <t>B</t>
  </si>
  <si>
    <t>DESPESAS INDIRETAS</t>
  </si>
  <si>
    <t>B.1</t>
  </si>
  <si>
    <t>ADMINISTRAÇÃO CENTRAL</t>
  </si>
  <si>
    <t>B.2</t>
  </si>
  <si>
    <t>SEGURANÇA PATRIMONIAL</t>
  </si>
  <si>
    <t>B.3</t>
  </si>
  <si>
    <t>DESPESAS FINANCEIRAS</t>
  </si>
  <si>
    <t>C</t>
  </si>
  <si>
    <t>IMPOSTOS</t>
  </si>
  <si>
    <t>C.1</t>
  </si>
  <si>
    <t>PIS</t>
  </si>
  <si>
    <t>C.2</t>
  </si>
  <si>
    <t>ISS</t>
  </si>
  <si>
    <t>C.3</t>
  </si>
  <si>
    <t>COFINS</t>
  </si>
  <si>
    <t>C.4</t>
  </si>
  <si>
    <t>INSS</t>
  </si>
  <si>
    <t>BDI = {[(1+A) x (1+B)] / (1-C)} -1</t>
  </si>
  <si>
    <t>TOTAL - BDI</t>
  </si>
  <si>
    <t>PREFEITURA MUNICIPAL DE NOVO PROGRESSO</t>
  </si>
  <si>
    <t>REVESTIMENTO CERÂMICO PARA PISO COM PLACAS TIPO ESMALTADA EXTRA DE DIMENSÕES 45X45 CM APLICADA EM AMBIENTES DE ÁREA MAIOR QUE 10 M2.</t>
  </si>
  <si>
    <t>Kit Registro de pressão bruto, Ø 3/4", com acabamento e canopla cromados</t>
  </si>
  <si>
    <t>Kit Registro de gaveta bruto, Ø 3/4", com acabamento e canopla cromados</t>
  </si>
  <si>
    <t>VALVULA DESCARGA 1.1/2" COM REGISTRO, ACABAMENTO EM METAL CROMADO</t>
  </si>
  <si>
    <t>Tubo PVC soldável Ø 75 mm, inclusive conexões</t>
  </si>
  <si>
    <t>Joelho PCV soldavel 90º agua fria 50mm</t>
  </si>
  <si>
    <t>TE, PVC, SOLDÁVEL, DN 25MM, INSTALADO EM RAMAL OU SUB-RAMAL DE ÁGUA</t>
  </si>
  <si>
    <t>TE, PVC, SOLDÁVEL, DN 50MM, INSTALADO EM RAMAL OU SUB-RAMAL DE ÁGUA</t>
  </si>
  <si>
    <t>Joelho 90º com bucha de latão, PVC soldável 25 mm X 1/2'', fornecimento e instalação</t>
  </si>
  <si>
    <t>Joelho 90º com bucha de latão, PVC soldável 25 mm X 3/4'', fornecimento e instalação</t>
  </si>
  <si>
    <t>12.9</t>
  </si>
  <si>
    <t>12.11</t>
  </si>
  <si>
    <t>12.13</t>
  </si>
  <si>
    <t>12.15</t>
  </si>
  <si>
    <t>Joelho PCV 90º esgoto 100 mm</t>
  </si>
  <si>
    <t>JUNÇÃO SIMPLES, PVC, SERIE NORMAL, ESGOTO PREDIAL, DN 100 X 50 MM</t>
  </si>
  <si>
    <t>VASO SANITARIO SIFONADO CONVENCIONAL PARA PCD</t>
  </si>
  <si>
    <t>CHUVEIRO ELETRICO COMUM CORPO PLASTICO TIPO DUCHA, FORNECIMENTO E INSTALACAO</t>
  </si>
  <si>
    <t>Eletroduto PVC flexível corrugado reforçado, Ø32mm (DN 1"), inclusive conexões</t>
  </si>
  <si>
    <t>#4,0 mm²</t>
  </si>
  <si>
    <t>#6,0 mm²</t>
  </si>
  <si>
    <t>#25,0 mm²</t>
  </si>
  <si>
    <t>#50,0 mm²</t>
  </si>
  <si>
    <t>Tomada universal, 2P+T, 20A, cor branca, completa</t>
  </si>
  <si>
    <t>Interruptor simples (1 Módulo) 10 A/250 V, completo</t>
  </si>
  <si>
    <t>Interruptor simples (2 Módulos) 10 A/250 V, completo</t>
  </si>
  <si>
    <t>Interruptor simples (3 Módulos) 10 A/250 V, completo</t>
  </si>
  <si>
    <t>LÂMPADA FLUORESCENTE ESPIRAL BRANCA 65 W, BASE E27 - FORNECIMENTO E INSTALAÇÃO</t>
  </si>
  <si>
    <t>LÂMPADA FLUORESCENTE ESPIRAL BRANCA 45 W, BASE E27 - FORNECIMENTO E INSTALAÇÃO</t>
  </si>
  <si>
    <t>15.12</t>
  </si>
  <si>
    <t>15.15</t>
  </si>
  <si>
    <t>15.16</t>
  </si>
  <si>
    <t>15.17</t>
  </si>
  <si>
    <t>15.18</t>
  </si>
  <si>
    <t>15.19</t>
  </si>
  <si>
    <t>15.22</t>
  </si>
  <si>
    <t>15.23</t>
  </si>
  <si>
    <t>15.27</t>
  </si>
  <si>
    <t>Subtotal item 1.0</t>
  </si>
  <si>
    <t>Subtotal item 4.0</t>
  </si>
  <si>
    <t>COMPOSIÇÃO DA ADMNISTRAÇÃO DA OBRA</t>
  </si>
  <si>
    <t>NATUREZA DO SERVIÇO - ADMINISTRAÇÃO DA OBRA</t>
  </si>
  <si>
    <t>DISCRIMINAÇÃO</t>
  </si>
  <si>
    <t>Quantidade</t>
  </si>
  <si>
    <t>Unid.</t>
  </si>
  <si>
    <t>Valor Unitário</t>
  </si>
  <si>
    <t>Valor Total</t>
  </si>
  <si>
    <t>MÃO DE OBRA</t>
  </si>
  <si>
    <t>Encarregado</t>
  </si>
  <si>
    <t>Mês</t>
  </si>
  <si>
    <t xml:space="preserve">Engenheiro </t>
  </si>
  <si>
    <t>HORAS</t>
  </si>
  <si>
    <t>Almoxarife</t>
  </si>
  <si>
    <t>Vigilância noturna (vigia sem arma)</t>
  </si>
  <si>
    <t>MESTRE DE OBRAS COM ENCARGOS COMPLEMENTARES</t>
  </si>
  <si>
    <t xml:space="preserve">Apontador </t>
  </si>
  <si>
    <t>SOMATÓRIO GERAL</t>
  </si>
  <si>
    <t xml:space="preserve">ENCARGOS SOCIAIS(50,49%)- JÁ INCLUSO </t>
  </si>
  <si>
    <t>TOTAL GERAL</t>
  </si>
  <si>
    <t>TRELICA NERVURADA (ESPACADOR), ALTURA = 120,0 MM, DIAMETRO DOS BANZOS M 5,21 INFERIORES E SUPERIOR = 6,0 MM, DIAMETRO DA DIAGONAL = 4,2 MM</t>
  </si>
  <si>
    <t>SINAPI INSUMO</t>
  </si>
  <si>
    <t>Aduela, marco, batente para porta de 70x210 cm, padrão médio, fornecimento e montagem</t>
  </si>
  <si>
    <t>Porta de abrir em madeira 0,70x2,10m , incluso dobradiças, fornecimento e instalação</t>
  </si>
  <si>
    <t>5.8</t>
  </si>
  <si>
    <t>5.9</t>
  </si>
  <si>
    <t>5.10</t>
  </si>
  <si>
    <t>FECHADURA DE EMBUTIR PARA PORTA DE BANHEIRO, COMPLETA, ACABAMENTO PADRÃO MÉDIO, INCLUSO EXECUÇÃO DE FURO - FORNECIMENTO E INSTALAÇÃO.</t>
  </si>
  <si>
    <r>
      <t xml:space="preserve">JANELA DE ALUMÍNIO DE CORRER, </t>
    </r>
    <r>
      <rPr>
        <b/>
        <sz val="10"/>
        <rFont val="Arial"/>
        <family val="2"/>
      </rPr>
      <t>4 FOLHAS</t>
    </r>
    <r>
      <rPr>
        <sz val="10"/>
        <rFont val="Arial"/>
        <family val="2"/>
      </rPr>
      <t>, FIXAÇÃO COM PARAFUSO, VEDAÇÃO COM ESPUMA EXPANSIVA PU, COM VIDROS, PADRONIZADA.</t>
    </r>
  </si>
  <si>
    <r>
      <t xml:space="preserve">JANELA DE ALUMÍNIO DE CORRER, </t>
    </r>
    <r>
      <rPr>
        <b/>
        <sz val="10"/>
        <rFont val="Arial"/>
        <family val="2"/>
      </rPr>
      <t>2 FOLHAS</t>
    </r>
    <r>
      <rPr>
        <sz val="10"/>
        <rFont val="Arial"/>
        <family val="2"/>
      </rPr>
      <t>, FIXAÇÃO COM PARAFUSO, VEDAÇÃO COM ESPUMA EXPANSIVA PU, COM VIDROS, PADRONIZADA.</t>
    </r>
  </si>
  <si>
    <t>TRAMA DE MADEIRA COMPOSTA POR TERÇAS PARA TELHADOS DE ATÉ 2 ÁGUAS PARA TELHA ONDULADA DE FIBROCIMENTO, METÁLICA, PLÁSTICA OU TERMOACÚSTICA, INCLUSO TRANSPORTE VERTICAL</t>
  </si>
  <si>
    <t>TELHAMENTO COM TELHA ONDULADA DE FIBROCIMENTO E = 6 MM, COM RECOBRIMENTO LATERAL DE 1/4 DE ONDA PARA TELHADO COM INCLINAÇÃO MAIOR QUE 10°, COM ATÉ 2 ÁGUAS, INCLUSO IÇAMENTO.</t>
  </si>
  <si>
    <t>CALHA EM CHAPA DE AÇO GALVANIZADO NÚMERO 24, DESENVOLVIMENTO DE 50 CM, INCLUSO TRANSPORTE VERTICAL.</t>
  </si>
  <si>
    <t>CUMEEIRA EM PERFIL ONDULADO DE ALUMÍNIO</t>
  </si>
  <si>
    <t>6.5</t>
  </si>
  <si>
    <t>6.6</t>
  </si>
  <si>
    <t>6.7</t>
  </si>
  <si>
    <t>6.8</t>
  </si>
  <si>
    <t>PERFIL "U" ENRIJECIDO DE ACO GALVANIZADO, DOBRADO, 150 X 60 X 20 MM, E = 3,00 MM</t>
  </si>
  <si>
    <t>CALHA EM CHAPA DE AÇO GALVANIZADO NÚMERO 24, DESENVOLVIMENTO DE 100 CM, INCLUSO TRANSPORTE VERTICAL.</t>
  </si>
  <si>
    <t>6.9</t>
  </si>
  <si>
    <t>APLICAÇÃO MANUAL DE MASSA ACRÍLICA EM PAREDES EXTERNAS E INTERNAS</t>
  </si>
  <si>
    <t>Aplicação de fundo selador acrílico em paredes externas  e internas, uma demão</t>
  </si>
  <si>
    <t>ADAPTADOR COM FLANGE E ANEL DE VEDAÇÃO, PVC, SOLDÁVEL, DN 25 MM X 3/4</t>
  </si>
  <si>
    <t>VASO SANITÁRIO SIFONADO COM CAIXA ACOPLADA LOUÇA BRANCA - FORNECIMENTO</t>
  </si>
  <si>
    <t>ENGATE FLEXÍVEL EM INOX, 1/2 X 40CM - FORNECIMENTO E INSTALAÇÃO.</t>
  </si>
  <si>
    <t>ENGATE FLEXÍVEL EM PLÁSTICO BRANCO, 1/2" X 30CM - FORNECIMENTO E INSTALAÇÃO</t>
  </si>
  <si>
    <t>ADAPTADOR CURTO COM BOLSA E ROSCA PARA REGISTRO, PVC, SOLDÁVEL, DN 25MM X 3/4, INSTALADO EM RAMAL OU SUB-RAMAL DE ÁGUA - FORNECIMENTO E INSTALAÇÃO.</t>
  </si>
  <si>
    <t>12.16</t>
  </si>
  <si>
    <t>12.17</t>
  </si>
  <si>
    <t>Joelho PCV 45º esgoto 50 mm</t>
  </si>
  <si>
    <t>Joelho PCV 45º esgoto 100 mm</t>
  </si>
  <si>
    <t>SEDOP</t>
  </si>
  <si>
    <t>Sumidouro em alvenaria c/ tpo.em concreto</t>
  </si>
  <si>
    <t>TE, PVC, SERIE NORMAL, ESGOTO PREDIAL, DN 50 X 50 MM</t>
  </si>
  <si>
    <t>TE, PVC, SERIE NORMAL, ESGOTO PREDIAL, DN 100 X 50 MM,</t>
  </si>
  <si>
    <t>JUNÇÃO SIMPLES, PVC, SERIE NORMAL, ESGOTO PREDIAL, DN 100 X 100 MM</t>
  </si>
  <si>
    <t>LAVATÓRIO LOUÇA BRANCA COM COLUNA, *44 X 35,5* CM, PADRÃO POPULAR, INCLUSO SIFÃO FLEXÍVEL EM PVC, VÁLVULA E ENGATE FLEXÍVEL 30CM EM PLÁSTICOE COM TORNEIRA CROMADA PADRÃO POPULAR - FORNECIMENTO E INSTALAÇÃO.</t>
  </si>
  <si>
    <t>Lavatório de louça s/ coluna (incl. torn.sifão e válvula )-PNE</t>
  </si>
  <si>
    <t xml:space="preserve">Quadro de distribuição de embutir, com barramento, para  18 disjuntores </t>
  </si>
  <si>
    <t>Proteção contra surto BT-CAT-8KA-127V</t>
  </si>
  <si>
    <t>Eletroduto PVC de 2"</t>
  </si>
  <si>
    <t>Caixa de passagem PVC 4x2" BAIXA - fornecimento e instalação</t>
  </si>
  <si>
    <t>Caixa de passagem PVC 4x2" MEDIA - fornecimento e instalação</t>
  </si>
  <si>
    <t>Caixa de passagem PVC 4x2" ALTA - fornecimento e instalação</t>
  </si>
  <si>
    <t>#16,0 mm²</t>
  </si>
  <si>
    <t>TOMADA BAIXA DE EMBUTIR (1 MÓDULO), 2P+T 10 A, INCLUINDO SUPORTE E PLACA - FORNECIMENTO E INSTALAÇÃO.</t>
  </si>
  <si>
    <t>TOMADA ALTA DE EMBUTIR (1 MÓDULO), 2P+T 10 A, INCLUINDO SUPORTE E PLACA - FORNECIMENTO E INSTALAÇÃO.</t>
  </si>
  <si>
    <t>INTERRUPTOR SIMPLES (1 MÓDULO) COM 1 TOMADA DE EMBUTIR 2P+T 10 A, INCLUINDO SUPORTE E PLACA - FORNECIMENTO E INSTALAÇÃO.</t>
  </si>
  <si>
    <t>TOMADA MÉDIA DE EMBUTIR (1 MÓDULO), 2P+T 20 A, INCLUINDO SUPORTE E PLACA - FORNECIMENTO E INSTALAÇÃO.</t>
  </si>
  <si>
    <t>Custo TOTAL com BDI incluso</t>
  </si>
  <si>
    <t>3.19</t>
  </si>
  <si>
    <t>TOMADA DE REDE RJ45 - FORNECIMENTO E INSTALAÇÃO.</t>
  </si>
  <si>
    <t>PORTA EM ALUMÍNIO DE ABRIR TIPO VENEZIANA COM GUARNIÇÃO, FIXAÇÃO COM PARAFUSOS - FORNECIMENTO E INSTALAÇÃO.</t>
  </si>
  <si>
    <t>RUFO EM CHAPA DE AÇO GALVANIZADO NÚMERO 24, CORTE DE 25 CM, INCLUSO TRANSPORTE VERTICAL.</t>
  </si>
  <si>
    <t>Retirada de piso cimentado</t>
  </si>
  <si>
    <t>PISO EM GRANILITE, MARMORITE OU GRANITINA ESPESSURA 8 MM, INCLUSO JUNTAS DE DILATACAO PLASTICAS</t>
  </si>
  <si>
    <t>QUADRA DE ESPORTES</t>
  </si>
  <si>
    <t>Equipamento completo p/ quadra de esportes</t>
  </si>
  <si>
    <t>cj</t>
  </si>
  <si>
    <t>REDE DE PROTEÇÃO ESPORTIVA, LATERAL E FUNDO, FIO 4,  MALHA EM CORDA TRANÇADA ALTURA 5 METROS</t>
  </si>
  <si>
    <t>MERCADO</t>
  </si>
  <si>
    <t>7.2</t>
  </si>
  <si>
    <t xml:space="preserve">PINTURA </t>
  </si>
  <si>
    <t xml:space="preserve">Revestimento cerâmico de paredes PEI IV- cerâmica 33 x 45 cm aplicado com argamassa industrializada- incl. rejunte - conforme projeto   </t>
  </si>
  <si>
    <t>REGISTRO DE PRESSÃO BRUTO, LATÃO, ROSCÁVEL, 1/2", COM ACABAMENTO E CANOPLA CROMADOS. FORNECIDO E INSTALADO EM RAMAL DE ÁGUA. (MICTÓRIOS)</t>
  </si>
  <si>
    <t>Chuveiro em PVC</t>
  </si>
  <si>
    <t>CAIXA DE GORDURA SIMPLES, RETANGULAR, EM ALVENARIA</t>
  </si>
  <si>
    <t>TANQUE SÉPTICO CIRCULAR, EM CONCRETO PRÉ-MOLDADO</t>
  </si>
  <si>
    <t>REFLETOR RETANGULAR FECHADO COM LAMPADA VAPOR METALICO 400 W</t>
  </si>
  <si>
    <t>74246/001</t>
  </si>
  <si>
    <t>Retirada de piso ceramico, inclusive camada regularizadora</t>
  </si>
  <si>
    <t>Retirada de revestimento cerâmico</t>
  </si>
  <si>
    <t>TRAMA DE AÇO COMPOSTA POR TERÇAS PARA TELHADOS DE ATÉ 2 ÁGUAS PARA TELHA ONDULADA DE FIBROCIMENTO, METÁLICA, PLÁSTICA OU TERMOACÚSTICA, INCLUSO TRANSPORTE VERTICAL.(FECHAMENTO LATERAL)</t>
  </si>
  <si>
    <t>TELHAMENTO COM TELHA DE AÇO/ALUMÍNIO E = 0,5 MM, COM ATÉ 2 ÁGUAS, INCLUSO IÇAMENTO.(FECHAMENTO LATERAL E DO LANTERNIN)</t>
  </si>
  <si>
    <t xml:space="preserve">SISTEMA DE VEDAÇÃO VERTICAL INTERNO E EXTERNO </t>
  </si>
  <si>
    <t>4.2</t>
  </si>
  <si>
    <t xml:space="preserve">CONCRETO ARMADO PARA FUNDAÇÕES - VIGAS BALDRAMES </t>
  </si>
  <si>
    <t>PORTAS E PORTÃO</t>
  </si>
  <si>
    <t>Piso de cimento desempenado com juntas de dilatação - calçadas 1,00 m</t>
  </si>
  <si>
    <t>EXECUÇÃO DE PÁTIO/ESTACIONAMENTO EM PISO INTERTRAVADO, COM BLOCO RETANGULAR COR NATURAL DE 20 X 10 CM, ESPESSURA 8 CM.</t>
  </si>
  <si>
    <t>ASSENTAMENTO DE GUIA (MEIO-FIO) EM TRECHO RETO, CONFECCIONADA EM CONCRETO PRÉ-FABRICADO, DIMENSÕES 100X15X13X20 CM (COMPRIMENTO X BASE INFERIOR X BASE SUPERIOR X ALTURA), PARA URBANIZAÇÃO INTERNA DE EMPREENDIMENTOS</t>
  </si>
  <si>
    <t>ASSENTAMENTO DE GUIA (MEIO-FIO) EM TRECHO CURVO, CONFECCIONADA EM CONCRETO PRÉ-FABRICADO, DIMENSÕES 100X15X13X20 CM (COMPRIMENTO X BASE INFERIOR X BASE SUPERIOR X ALTURA), PARA URBANIZAÇÃO INTERNA DE EMPREENDIMENTOS</t>
  </si>
  <si>
    <t>PAVIMENTAÇÃO EXTERNA E PAISAGISMO</t>
  </si>
  <si>
    <t>PLANTIO DE GRAMA ESMERALDA EM ROLO</t>
  </si>
  <si>
    <t>9.8</t>
  </si>
  <si>
    <t>9.4</t>
  </si>
  <si>
    <t>9.5</t>
  </si>
  <si>
    <t>9.6</t>
  </si>
  <si>
    <t>9.7</t>
  </si>
  <si>
    <t>9.9</t>
  </si>
  <si>
    <t>9.10</t>
  </si>
  <si>
    <t>14.5</t>
  </si>
  <si>
    <t>14.8</t>
  </si>
  <si>
    <t>14.9</t>
  </si>
  <si>
    <t>14.10</t>
  </si>
  <si>
    <t>14.11</t>
  </si>
  <si>
    <t>14.12</t>
  </si>
  <si>
    <t>MêsxValor/Percentagem de Serv. Executados</t>
  </si>
  <si>
    <t>REFORMA - QUADRA COBERTA</t>
  </si>
  <si>
    <t>Obs: Referência de preços tabela SINAPI E SEDOP FEV./2023.</t>
  </si>
  <si>
    <t>Placa de obra em chapa galvanizada (2,00 X 1,20 M), instalada</t>
  </si>
  <si>
    <t>ARMAÇÃO DE BLOCO, VIGA BALDRAME OU SAPATA UTILIZANDO AÇO CA-50 DE 10 MM - MONTAGEM.</t>
  </si>
  <si>
    <t>ARMAÇÃO DE PILAR OU VIGA DE ESTRUTURA DE CONCRETO ARMADO EMBUTIDA EM ALVENARIA DE VEDAÇÃO UTILIZANDO AÇO CA-60 DE 5,0 MM - MONTAGEM.</t>
  </si>
  <si>
    <t>ARMAÇÃO DE BLOCO, VIGA BALDRAME OU SAPATA UTILIZANDO AÇO CA-50 DE 8 MM- MONTAGEM.</t>
  </si>
  <si>
    <t>ARMAÇÃO DE BLOCO, VIGA BALDRAME OU SAPATA UTILIZANDO AÇO CA-50 DE 12,5MM - MONTAGEM.</t>
  </si>
  <si>
    <t>CONCRETAGEM DE VIGAS E LAJES, FCK=25 MPA, PARA QUALQUER TIPO DE LAJE COM BALDES EM EDIFICAÇÃO TÉRREA - LANÇAMENTO, ADENSAMENTO E ACABAMENTO.</t>
  </si>
  <si>
    <t>ARMAÇÃO DE PILAR OU VIGA DE ESTRUTURA CONVENCIONAL DE CONCRETO ARMADO UTILIZANDO AÇO CA-50 DE 10,0 MM - MONTAGEM.</t>
  </si>
  <si>
    <t>ALVENARIA DE VEDAÇÃO DE BLOCOS CERÂMICOS FURADOS NA VERTICAL DE 9X19X39 CM (ESPESSURA 9 CM) E ARGAMASSA DE ASSENTAMENTO COM PREPARO EM BETONEIRA</t>
  </si>
  <si>
    <t>KIT DE PORTA DE MADEIRA PARA PINTURA, SEMI-OCA (LEVE OU MÉDIA), PADRÃO MÉDIO, 80X210CM, ESPESSURA DE 3,5CM, ITENS INCLUSOS: DOBRADIÇAS, MONTAGEM E INSTALAÇÃO DO BATENTE, FECHADURA COM EXECUÇÃO DO FURO - FORNECIMENTO E INSTALAÇÃO.</t>
  </si>
  <si>
    <t>KIT DE PORTA DE MADEIRA PARA PINTURA, SEMI-OCA (LEVE OU MÉDIA), PADRÃO MÉDIO, 90X210CM, ESPESSURA DE 3,5CM, ITENS INCLUSOS: DOBRADIÇAS, MONTAGEM E INSTALAÇÃO DO BATENTE, FECHADURA COM EXECUÇÃO DO FURO - FORNECIMENTO E INSTALAÇÃO.</t>
  </si>
  <si>
    <t>ALVENARIA DE VEDAÇÃO COM ELEMENTO VAZADO DE CERÂMICA (COBOGÓ) DE 7X20X20CM E ARGAMASSA DE ASSENTAMENTO COM PREPARO EM BETONEIRA.</t>
  </si>
  <si>
    <t>ALAMBRADO PARA QUADRA POLIESPORTIVA, ESTRUTURADO POR TUBOS DE ACO GALVANIZADO, (MONTANTES COM DIAMETRO 2", TRAVESSAS E ESCORAS COM DIÂMETRO1 ¼), COM TELA DE ARAME GALVANIZADO, FIO 14 BWG E MALHA QUADRADA 5X5CM (EXCETO MURETA).</t>
  </si>
  <si>
    <t>RODAPÉ CERÂMICO DE 7CM DE ALTURA COM PLACAS TIPO ESMALTADA EXTRA DE DIMENSÕES 45X45CM.</t>
  </si>
  <si>
    <t>PISO CIMENTADO, TRAÇO 1:3 (CIMENTO E AREIA), ACABAMENTO LISO, ESPESSURA 4,0 CM, PREPARO MECÂNICO DA ARGAMASSA.</t>
  </si>
  <si>
    <t>PINTURA COM TINTA ALQUÍDICA DE FUNDO (TIPO ZARCÃO) PULVERIZADA SOBRE SUPERFÍCIES METÁLICAS (EXCETO PERFIL) EXECUTADO EM OBRA (POR DEMÃO).</t>
  </si>
  <si>
    <t>PINTURA COM TINTA ALQUÍDICA DE FUNDO E ACABAMENTO (ESMALTE SINTÉTICO GRAFITE) PULVERIZADA SOBRE SUPERFÍCIES METÁLICAS (EXCETO PERFIL) EXECUTADO EM OBRA (POR DEMÃO).</t>
  </si>
  <si>
    <t>PINTURA DE DEMARCAÇÃO DE QUADRA POLIESPORTIVA COM TINTA ACRÍLICA, E = 5 CM, APLICAÇÃO MANUAL.</t>
  </si>
  <si>
    <t>PINTURA TINTA DE ACABAMENTO (PIGMENTADA) ESMALTE SINTÉTICO FOSCO EM MADEIRA, 2 DEMÃOS.</t>
  </si>
  <si>
    <t>BUCHA DE REDUÇÃO, LONGA, PVC, SOLDÁVEL, DN 60 X 50 MM,</t>
  </si>
  <si>
    <t>Joelho PCV soldavel 45º agua fria 50mm</t>
  </si>
  <si>
    <t>Joelho PCV soldavel 90º agua fria 40mm</t>
  </si>
  <si>
    <t>Joelho PCV soldavel 90º agua fria 60mm</t>
  </si>
  <si>
    <t>Tê de redução PVC soldável, 60 mm x 50 mm, fornecimento e instalação</t>
  </si>
  <si>
    <t>TE, PVC, SOLDÁVEL, DN 60MM, INSTALADO EM RAMAL OU SUB-RAMAL DE ÁGUA</t>
  </si>
  <si>
    <t>Tubo PVC soldável Ø 60 mm, inclusive conexões</t>
  </si>
  <si>
    <t>Tubo PVC soldável Ø 40 mm, inclusive conexões</t>
  </si>
  <si>
    <t>REGISTRO DE GAVETA BRUTO, LATÃO, ROSCÁVEL, 1 1/2" - FORNECIMENTO E INSTALAÇÃO.</t>
  </si>
  <si>
    <t>REGISTRO DE ESFERA, PVC, SOLDÁVEL, COM VOLANTE, DN 60 MM - FORNECIMENTO E INSTALAÇÃO.</t>
  </si>
  <si>
    <t>PINTURA DE PISO COM TINTA ACRÍLICA, APLICAÇÃO MANUAL, 3 DEMÃOS, INCLUSO FUNDO PREPARADOR.(PISO DA QUADRA E ARQUIBANCADA)</t>
  </si>
  <si>
    <t>VASO SANITARIO SIFONADO CONVENCIONAL COM LOUÇA BRANCA, INCLUSO CONJUNTO DE LIGAÇÃO PARA BACIA SANITÁRIA AJUSTÁVEL - FORNECIMENTO E INSTALAÇÃO</t>
  </si>
  <si>
    <t>VASO SANITARIO SIFONADO CONVENCIONAL PARA PCD SEM FURO FRONTAL COM LOUÇA BRANCA SEM ASSENTO, INCLUSO CONJUNTO DE LIGAÇÃO PARA BACIA SANITÁRIA AJUSTÁVEL - FORNECIMENTO E INSTALAÇÃO.</t>
  </si>
  <si>
    <t>MICTÓRIO SIFONADO LOUÇA BRANCA PADRÃO MÉDIO FORNECIMENTO E INSTALAÇÃO.</t>
  </si>
  <si>
    <t>LAVATÓRIO LOUÇA BRANCA COM COLUNA, *44 X 35,5* CM, PADRÃO POPULAR, INCLUSO SIFÃO FLEXÍVEL EM PVC, VÁLVULA E ENGATE FLEXÍVEL 30CM EM PLÁSTICO E COM TORNEIRA CROMADA PADRÃO POPULAR - FORNECIMENTO E INSTALAÇÃO.</t>
  </si>
  <si>
    <t>TANQUE DE MÁRMORE SINTÉTICO SUSPENSO, 22L OU EQUIVALENTE, INCLUSO SIFÃO TIPO GARRAFA EM PVC, VÁLVULA PLÁSTICA E TORNEIRA DE PLÁSTICO - FORNECIMENTO E INSTALAÇÃO.</t>
  </si>
  <si>
    <t>BANCADA MÁRMORE BRANCO 150 X 60 CM, COM CUBA DE EMBUTIR DE AÇO, VÁLVULA AMERICANA E SIFÃO TIPO GARRAFA EM METAL , ENGATE FLEXÍVEL 30 CM, TORNEIRA CROMADA, DE MESA, 1/2 OU 3/4, PARA PIA COZINHA, PADRÃO ALTO -FORNEC. E INSTALAÇÃO.</t>
  </si>
  <si>
    <t>CAIXA SIFONADA, COM GRELHA REDONDA, PVC, DN 150 X 150 X 50 MM, JUNTA SOLDÁVEL, FORNECIDA E INSTALADA EM RAMAL DE DESCARGA OU EM RAMAL DE ESGOTO SANITÁRIO.</t>
  </si>
  <si>
    <t>BUCHA DE REDUÇÃO LONGA, PVC, SÉRIE NORMAL, ESGOTO PREDIAL, DN 50 X 40MM, JUNTA SOLDÁVEL E ELÁSTICA, FORNECIDO E INSTALADO EM RAMAL DE DESCARGA OU RAMAL DE ESGOTO SANITÁRIO.</t>
  </si>
  <si>
    <t>CURVA LONGA, 45 GRAUS, PVC OCRE, JUNTA ELÁSTICA, DN 100 MM, PARA COLETOR PREDIAL DE ESGOTO.</t>
  </si>
  <si>
    <t>JUNÇÃO SIMPLES, PVC, SERIE NORMAL, ESGOTO PREDIAL, DN 50 X 50 MM</t>
  </si>
  <si>
    <t>LUVA SIMPLES, PVC, SERIE NORMAL, ESGOTO PREDIAL, DN 50 MM, JUNTA ELÁSTICA, FORNECIDO E INSTALADO EM RAMAL DE DESCARGA OU RAMAL DE ESGOTO SANITÁRIO.</t>
  </si>
  <si>
    <t>LUVA SIMPLES, PVC, SERIE NORMAL, ESGOTO PREDIAL, DN 100 MM, JUNTA ELÁSTICA, FORNECIDO E INSTALADO EM RAMAL DE DESCARGA OU RAMAL DE ESGOTO SANITÁRIO.</t>
  </si>
  <si>
    <t>LÂMPADA FLUORESCENTE ESPIRAL BRANCA 20 W, BASE E27 - FORNECIMENTO E INSTALAÇÃO</t>
  </si>
  <si>
    <t>REFLETOR EM ALUMÍNIO, DE SUPORTE E ALÇA, COM LÂMPADA VAPOR DE MERCÚRIO DE 250 W, COM REATOR ALTO FATOR DE POTÊNCIA - FORNECIMENTO E INSTALAÇÃO.</t>
  </si>
  <si>
    <t>DISJUNTOR MONOPOLAR TIPO DIN, CORRENTE NOMINAL DE 10A - FORNECIMENTO E INSTALAÇÃO.</t>
  </si>
  <si>
    <t>DISJUNTOR MONOPOLAR TIPO DIN, CORRENTE NOMINAL DE 16A - FORNECIMENTO E INSTALAÇÃO.</t>
  </si>
  <si>
    <t>DISJUNTOR BIPOLAR TIPO DIN, CORRENTE NOMINAL DE 40A - FORNECIMENTO E INSTALAÇÃO</t>
  </si>
  <si>
    <t>3.16</t>
  </si>
  <si>
    <t>3.17</t>
  </si>
  <si>
    <t>3.18</t>
  </si>
  <si>
    <t>5.1</t>
  </si>
  <si>
    <t>7.3</t>
  </si>
  <si>
    <t>11.9</t>
  </si>
  <si>
    <t>11.3</t>
  </si>
  <si>
    <t>11.2</t>
  </si>
  <si>
    <t>11.4</t>
  </si>
  <si>
    <t>11.5</t>
  </si>
  <si>
    <t>11.6</t>
  </si>
  <si>
    <t>11.7</t>
  </si>
  <si>
    <t>11.8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</si>
  <si>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</si>
  <si>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</si>
  <si>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</si>
  <si>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</si>
  <si>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</si>
  <si>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</si>
  <si>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</si>
  <si>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</si>
  <si>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</si>
  <si>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</si>
  <si>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</si>
  <si>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</si>
  <si>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12.7</t>
  </si>
  <si>
    <t>12.10</t>
  </si>
  <si>
    <t>12.12</t>
  </si>
  <si>
    <t>12.14</t>
  </si>
  <si>
    <t>12.18</t>
  </si>
  <si>
    <t>12.19</t>
  </si>
  <si>
    <t>12.20</t>
  </si>
  <si>
    <t>14.7</t>
  </si>
  <si>
    <t>14.13</t>
  </si>
  <si>
    <t>14.14</t>
  </si>
  <si>
    <t>14.15</t>
  </si>
  <si>
    <t>14.16</t>
  </si>
  <si>
    <t>14.17</t>
  </si>
  <si>
    <t>14.18</t>
  </si>
  <si>
    <t>Data do orçamento: Março de 2023</t>
  </si>
  <si>
    <t>Administração de obra</t>
  </si>
  <si>
    <t>COMP.</t>
  </si>
  <si>
    <t>CONCRETO ARMADO PARA ESTRUTURA - VIGAS DOS DEGRAUS</t>
  </si>
  <si>
    <t>PORTAO DE FERRO 1/2", COM FERRAGENS (INCL. PINTURA ANTI CORROSIVA) (PORTÕES DE ACESSO)</t>
  </si>
  <si>
    <t>Contrapiso em argamassa traço 1:4, preparo mecânico com betoneira 400 l (ASSENTOS ARQUIBANCADA)</t>
  </si>
  <si>
    <t>10.2</t>
  </si>
  <si>
    <t>10.3</t>
  </si>
  <si>
    <t>10.4</t>
  </si>
  <si>
    <t>10.5</t>
  </si>
  <si>
    <t>10.6</t>
  </si>
  <si>
    <t>10.7</t>
  </si>
  <si>
    <t>10.8</t>
  </si>
  <si>
    <t>Obra: REFORMA DA QUADRA DO BAIRRO RUI PIRES DE LIMA</t>
  </si>
  <si>
    <t>Local:  Rua das Palmeiras, BAIRRO: Rui Pires de Lima - MUNICÍPIO DE NOVO PROGRESSO - PA</t>
  </si>
  <si>
    <t>DISJUNTOR MONOPOLAR TIPO DIN, CORRENTE NOMINAL DE 25A - FORNECIMENTO E INSTALAÇÃO.</t>
  </si>
  <si>
    <t>BDI :</t>
  </si>
  <si>
    <t xml:space="preserve">____________________________________________
DJAYSON MANUEL DA CONCEIÇÃO
Engenheiro Civil
CREA nº 151561898-6
</t>
  </si>
  <si>
    <t xml:space="preserve">_______________________________________________________________
DJAYSON MANUEL DA CONCEIÇÃO
Engenheiro Civil
CREA nº 151561898-6
</t>
  </si>
  <si>
    <t>Novo Progresso - PA, 15 de junho de 2023.</t>
  </si>
  <si>
    <t>Tempo de execução: 4 meses</t>
  </si>
  <si>
    <t xml:space="preserve">Valor da Obra: </t>
  </si>
  <si>
    <t>B. M. 01</t>
  </si>
  <si>
    <t>B. M. 02</t>
  </si>
  <si>
    <t>B. M. 03</t>
  </si>
  <si>
    <t>VALOR BM01</t>
  </si>
  <si>
    <t>VALOR BM02</t>
  </si>
  <si>
    <t>PESO (%)</t>
  </si>
  <si>
    <t xml:space="preserve">Data: </t>
  </si>
  <si>
    <t>PERCENTUAL TOTAL EXECUTADO</t>
  </si>
  <si>
    <t>12/07/2023 A 20/07/2023</t>
  </si>
  <si>
    <t>21/07/2023 A 11/08/2023</t>
  </si>
  <si>
    <t xml:space="preserve">Periodo da Medição 21/07/2023 A 11/08/2023    </t>
  </si>
  <si>
    <t xml:space="preserve"> </t>
  </si>
  <si>
    <t>11/08/2023 A 06/09/2023</t>
  </si>
  <si>
    <t>Novo Progresso - PA, 06 de setembro de 2023.</t>
  </si>
  <si>
    <t>TERCEIRO BOLETIM DE MEDIÇÃO</t>
  </si>
  <si>
    <t>VALOR BM03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</si>
</sst>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.##000##"/>
    <numFmt numFmtId="173" formatCode="##.##000"/>
    <numFmt numFmtId="174" formatCode="_(* #,##0.000_);_(* \(#,##0.000\);_(* &quot;-&quot;??_);_(@_)"/>
    <numFmt numFmtId="175" formatCode="_(* #,##0.0000_);_(* \(#,##0.000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Ativado&quot;;&quot;Ativado&quot;;&quot;Desativado&quot;"/>
    <numFmt numFmtId="184" formatCode="#,##0.00&quot; &quot;;&quot; (&quot;#,##0.00&quot;)&quot;;&quot; -&quot;#&quot; &quot;;@&quot; &quot;"/>
    <numFmt numFmtId="185" formatCode="#,##0.00&quot; &quot;;&quot;-&quot;#,##0.00&quot; &quot;;&quot; -&quot;#&quot; &quot;;@&quot; &quot;"/>
    <numFmt numFmtId="186" formatCode="[$R$-416]&quot; &quot;#,##0.00;[Red]&quot;-&quot;[$R$-416]&quot; &quot;#,##0.00"/>
    <numFmt numFmtId="187" formatCode="00\-00\-00"/>
    <numFmt numFmtId="188" formatCode="&quot;R$ &quot;#,##0.00"/>
    <numFmt numFmtId="189" formatCode="#,##0.00;[Red]#,##0.00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0.000%"/>
    <numFmt numFmtId="197" formatCode="0.0000%"/>
    <numFmt numFmtId="198" formatCode="_-[$R$-416]\ * #,##0.00_-;\-[$R$-416]\ * #,##0.00_-;_-[$R$-416]\ * &quot;-&quot;??_-;_-@_-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mediumGray">
        <bgColor theme="0"/>
      </patternFill>
    </fill>
    <fill>
      <patternFill patternType="mediumGray"/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0" borderId="0" applyNumberFormat="0" applyBorder="0" applyProtection="0">
      <alignment/>
    </xf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 applyNumberFormat="0" applyBorder="0" applyProtection="0">
      <alignment/>
    </xf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84" fontId="41" fillId="0" borderId="0" applyBorder="0" applyProtection="0">
      <alignment/>
    </xf>
    <xf numFmtId="184" fontId="41" fillId="0" borderId="0" applyBorder="0" applyProtection="0">
      <alignment/>
    </xf>
    <xf numFmtId="0" fontId="4" fillId="0" borderId="0">
      <alignment/>
      <protection/>
    </xf>
    <xf numFmtId="0" fontId="41" fillId="0" borderId="0" applyNumberFormat="0" applyBorder="0" applyProtection="0">
      <alignment/>
    </xf>
    <xf numFmtId="0" fontId="48" fillId="0" borderId="0" applyNumberFormat="0" applyBorder="0" applyProtection="0">
      <alignment/>
    </xf>
    <xf numFmtId="185" fontId="48" fillId="0" borderId="0" applyBorder="0" applyProtection="0">
      <alignment/>
    </xf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Border="0" applyProtection="0">
      <alignment/>
    </xf>
    <xf numFmtId="186" fontId="52" fillId="0" borderId="0" applyBorder="0" applyProtection="0">
      <alignment/>
    </xf>
    <xf numFmtId="0" fontId="53" fillId="32" borderId="0" applyNumberFormat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41" fillId="0" borderId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2" fontId="0" fillId="0" borderId="0" xfId="84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84" applyNumberFormat="1" applyFont="1" applyFill="1" applyBorder="1" applyAlignment="1">
      <alignment horizontal="right" vertical="center"/>
    </xf>
    <xf numFmtId="171" fontId="0" fillId="0" borderId="0" xfId="84" applyFont="1" applyBorder="1" applyAlignment="1">
      <alignment horizontal="right" vertical="center"/>
    </xf>
    <xf numFmtId="171" fontId="0" fillId="0" borderId="0" xfId="84" applyFont="1" applyAlignment="1">
      <alignment horizontal="right" vertical="center"/>
    </xf>
    <xf numFmtId="171" fontId="0" fillId="0" borderId="0" xfId="84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33" borderId="10" xfId="59" applyNumberFormat="1" applyFont="1" applyFill="1" applyBorder="1" applyAlignment="1">
      <alignment horizontal="center" vertical="center"/>
      <protection/>
    </xf>
    <xf numFmtId="49" fontId="1" fillId="33" borderId="10" xfId="59" applyNumberFormat="1" applyFont="1" applyFill="1" applyBorder="1" applyAlignment="1">
      <alignment horizontal="left" vertical="center"/>
      <protection/>
    </xf>
    <xf numFmtId="4" fontId="1" fillId="33" borderId="10" xfId="59" applyNumberFormat="1" applyFont="1" applyFill="1" applyBorder="1" applyAlignment="1">
      <alignment horizontal="center" vertical="center"/>
      <protection/>
    </xf>
    <xf numFmtId="0" fontId="0" fillId="34" borderId="0" xfId="59" applyFont="1" applyFill="1" applyBorder="1" applyAlignment="1">
      <alignment horizontal="center" vertical="center" wrapText="1"/>
      <protection/>
    </xf>
    <xf numFmtId="4" fontId="1" fillId="33" borderId="11" xfId="59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1" fillId="34" borderId="0" xfId="59" applyFont="1" applyFill="1" applyBorder="1" applyAlignment="1">
      <alignment vertical="center"/>
      <protection/>
    </xf>
    <xf numFmtId="171" fontId="1" fillId="33" borderId="11" xfId="84" applyFont="1" applyFill="1" applyBorder="1" applyAlignment="1">
      <alignment horizontal="center" vertical="center"/>
    </xf>
    <xf numFmtId="171" fontId="1" fillId="33" borderId="10" xfId="84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171" fontId="7" fillId="0" borderId="19" xfId="84" applyFont="1" applyBorder="1" applyAlignment="1">
      <alignment/>
    </xf>
    <xf numFmtId="2" fontId="7" fillId="0" borderId="19" xfId="0" applyNumberFormat="1" applyFont="1" applyBorder="1" applyAlignment="1">
      <alignment/>
    </xf>
    <xf numFmtId="9" fontId="7" fillId="35" borderId="19" xfId="65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171" fontId="7" fillId="0" borderId="21" xfId="84" applyFont="1" applyBorder="1" applyAlignment="1">
      <alignment/>
    </xf>
    <xf numFmtId="2" fontId="7" fillId="0" borderId="21" xfId="0" applyNumberFormat="1" applyFont="1" applyBorder="1" applyAlignment="1">
      <alignment/>
    </xf>
    <xf numFmtId="9" fontId="7" fillId="35" borderId="21" xfId="65" applyFont="1" applyFill="1" applyBorder="1" applyAlignment="1">
      <alignment/>
    </xf>
    <xf numFmtId="9" fontId="7" fillId="0" borderId="21" xfId="65" applyFont="1" applyBorder="1" applyAlignment="1">
      <alignment/>
    </xf>
    <xf numFmtId="9" fontId="7" fillId="0" borderId="21" xfId="65" applyFont="1" applyFill="1" applyBorder="1" applyAlignment="1">
      <alignment/>
    </xf>
    <xf numFmtId="0" fontId="7" fillId="0" borderId="22" xfId="0" applyFont="1" applyBorder="1" applyAlignment="1">
      <alignment/>
    </xf>
    <xf numFmtId="171" fontId="7" fillId="0" borderId="22" xfId="84" applyFont="1" applyBorder="1" applyAlignment="1">
      <alignment/>
    </xf>
    <xf numFmtId="9" fontId="7" fillId="0" borderId="22" xfId="65" applyFont="1" applyBorder="1" applyAlignment="1">
      <alignment/>
    </xf>
    <xf numFmtId="9" fontId="7" fillId="0" borderId="22" xfId="65" applyFont="1" applyFill="1" applyBorder="1" applyAlignment="1">
      <alignment/>
    </xf>
    <xf numFmtId="171" fontId="6" fillId="0" borderId="16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/>
    </xf>
    <xf numFmtId="171" fontId="7" fillId="36" borderId="24" xfId="84" applyFont="1" applyFill="1" applyBorder="1" applyAlignment="1">
      <alignment horizontal="centerContinuous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171" fontId="7" fillId="0" borderId="17" xfId="84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171" fontId="7" fillId="0" borderId="29" xfId="84" applyFont="1" applyBorder="1" applyAlignment="1">
      <alignment/>
    </xf>
    <xf numFmtId="171" fontId="7" fillId="0" borderId="30" xfId="84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4" xfId="0" applyFont="1" applyBorder="1" applyAlignment="1">
      <alignment/>
    </xf>
    <xf numFmtId="171" fontId="7" fillId="0" borderId="15" xfId="84" applyFont="1" applyBorder="1" applyAlignment="1">
      <alignment/>
    </xf>
    <xf numFmtId="0" fontId="7" fillId="0" borderId="32" xfId="0" applyFont="1" applyFill="1" applyBorder="1" applyAlignment="1">
      <alignment/>
    </xf>
    <xf numFmtId="171" fontId="7" fillId="36" borderId="10" xfId="84" applyFont="1" applyFill="1" applyBorder="1" applyAlignment="1">
      <alignment horizontal="centerContinuous"/>
    </xf>
    <xf numFmtId="0" fontId="1" fillId="34" borderId="0" xfId="59" applyFont="1" applyFill="1" applyBorder="1" applyAlignment="1">
      <alignment/>
      <protection/>
    </xf>
    <xf numFmtId="0" fontId="1" fillId="34" borderId="12" xfId="59" applyFont="1" applyFill="1" applyBorder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10" fillId="0" borderId="0" xfId="60" applyFont="1" applyAlignment="1">
      <alignment vertical="center"/>
      <protection/>
    </xf>
    <xf numFmtId="0" fontId="11" fillId="0" borderId="20" xfId="60" applyFont="1" applyBorder="1" applyAlignment="1">
      <alignment horizontal="center" vertical="center"/>
      <protection/>
    </xf>
    <xf numFmtId="0" fontId="11" fillId="0" borderId="33" xfId="60" applyFont="1" applyBorder="1" applyAlignment="1">
      <alignment vertical="center"/>
      <protection/>
    </xf>
    <xf numFmtId="0" fontId="11" fillId="0" borderId="34" xfId="60" applyFont="1" applyBorder="1" applyAlignment="1">
      <alignment vertical="center"/>
      <protection/>
    </xf>
    <xf numFmtId="0" fontId="11" fillId="0" borderId="35" xfId="60" applyFont="1" applyBorder="1" applyAlignment="1">
      <alignment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vertical="center"/>
      <protection/>
    </xf>
    <xf numFmtId="0" fontId="10" fillId="0" borderId="34" xfId="60" applyFont="1" applyBorder="1" applyAlignment="1">
      <alignment vertical="center"/>
      <protection/>
    </xf>
    <xf numFmtId="0" fontId="10" fillId="0" borderId="35" xfId="60" applyFont="1" applyBorder="1" applyAlignment="1">
      <alignment vertical="center"/>
      <protection/>
    </xf>
    <xf numFmtId="0" fontId="64" fillId="37" borderId="36" xfId="60" applyFont="1" applyFill="1" applyBorder="1" applyAlignment="1">
      <alignment horizontal="left" vertical="center"/>
      <protection/>
    </xf>
    <xf numFmtId="0" fontId="64" fillId="37" borderId="37" xfId="60" applyFont="1" applyFill="1" applyBorder="1" applyAlignment="1">
      <alignment horizontal="left" vertical="center"/>
      <protection/>
    </xf>
    <xf numFmtId="0" fontId="65" fillId="0" borderId="0" xfId="0" applyFont="1" applyBorder="1" applyAlignment="1">
      <alignment horizontal="center" vertical="center" wrapText="1"/>
    </xf>
    <xf numFmtId="0" fontId="1" fillId="34" borderId="23" xfId="59" applyFont="1" applyFill="1" applyBorder="1" applyAlignment="1">
      <alignment vertical="center"/>
      <protection/>
    </xf>
    <xf numFmtId="0" fontId="1" fillId="34" borderId="32" xfId="59" applyFont="1" applyFill="1" applyBorder="1" applyAlignment="1">
      <alignment/>
      <protection/>
    </xf>
    <xf numFmtId="0" fontId="1" fillId="34" borderId="32" xfId="59" applyFont="1" applyFill="1" applyBorder="1" applyAlignment="1">
      <alignment vertical="center"/>
      <protection/>
    </xf>
    <xf numFmtId="0" fontId="0" fillId="34" borderId="14" xfId="59" applyFont="1" applyFill="1" applyBorder="1" applyAlignment="1">
      <alignment horizontal="center"/>
      <protection/>
    </xf>
    <xf numFmtId="0" fontId="0" fillId="34" borderId="14" xfId="59" applyFont="1" applyFill="1" applyBorder="1" applyAlignment="1">
      <alignment horizontal="left" vertical="center"/>
      <protection/>
    </xf>
    <xf numFmtId="0" fontId="0" fillId="34" borderId="14" xfId="59" applyFont="1" applyFill="1" applyBorder="1" applyAlignment="1">
      <alignment horizontal="center" vertical="center"/>
      <protection/>
    </xf>
    <xf numFmtId="171" fontId="0" fillId="34" borderId="14" xfId="84" applyFont="1" applyFill="1" applyBorder="1" applyAlignment="1">
      <alignment horizontal="center" vertical="center"/>
    </xf>
    <xf numFmtId="171" fontId="0" fillId="34" borderId="14" xfId="84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4" fillId="37" borderId="38" xfId="60" applyFont="1" applyFill="1" applyBorder="1" applyAlignment="1">
      <alignment horizontal="center" vertical="center"/>
      <protection/>
    </xf>
    <xf numFmtId="0" fontId="64" fillId="37" borderId="39" xfId="60" applyFont="1" applyFill="1" applyBorder="1" applyAlignment="1">
      <alignment horizontal="center" vertical="center"/>
      <protection/>
    </xf>
    <xf numFmtId="0" fontId="6" fillId="0" borderId="29" xfId="0" applyFont="1" applyBorder="1" applyAlignment="1">
      <alignment horizontal="center"/>
    </xf>
    <xf numFmtId="171" fontId="7" fillId="0" borderId="31" xfId="84" applyFont="1" applyBorder="1" applyAlignment="1">
      <alignment/>
    </xf>
    <xf numFmtId="171" fontId="7" fillId="0" borderId="14" xfId="84" applyFont="1" applyBorder="1" applyAlignment="1">
      <alignment/>
    </xf>
    <xf numFmtId="2" fontId="7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23" xfId="0" applyFont="1" applyBorder="1" applyAlignment="1">
      <alignment/>
    </xf>
    <xf numFmtId="10" fontId="11" fillId="0" borderId="40" xfId="66" applyNumberFormat="1" applyFont="1" applyBorder="1" applyAlignment="1">
      <alignment horizontal="center" vertical="center"/>
    </xf>
    <xf numFmtId="10" fontId="10" fillId="0" borderId="40" xfId="66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6" fillId="36" borderId="41" xfId="61" applyFont="1" applyFill="1" applyBorder="1" applyAlignment="1">
      <alignment horizontal="center" vertical="center"/>
      <protection/>
    </xf>
    <xf numFmtId="0" fontId="13" fillId="36" borderId="10" xfId="61" applyFont="1" applyFill="1" applyBorder="1" applyAlignment="1">
      <alignment horizontal="center" vertical="center" wrapText="1"/>
      <protection/>
    </xf>
    <xf numFmtId="0" fontId="14" fillId="36" borderId="10" xfId="61" applyFont="1" applyFill="1" applyBorder="1" applyAlignment="1">
      <alignment horizontal="center" vertical="center"/>
      <protection/>
    </xf>
    <xf numFmtId="0" fontId="13" fillId="36" borderId="42" xfId="61" applyFont="1" applyFill="1" applyBorder="1" applyAlignment="1">
      <alignment horizontal="center" vertical="center" wrapText="1"/>
      <protection/>
    </xf>
    <xf numFmtId="0" fontId="13" fillId="36" borderId="43" xfId="61" applyFont="1" applyFill="1" applyBorder="1" applyAlignment="1">
      <alignment horizontal="center" vertical="center" wrapText="1"/>
      <protection/>
    </xf>
    <xf numFmtId="0" fontId="67" fillId="36" borderId="18" xfId="61" applyFont="1" applyFill="1" applyBorder="1">
      <alignment/>
      <protection/>
    </xf>
    <xf numFmtId="0" fontId="13" fillId="36" borderId="19" xfId="61" applyFont="1" applyFill="1" applyBorder="1" applyAlignment="1">
      <alignment horizontal="center" vertical="center" wrapText="1"/>
      <protection/>
    </xf>
    <xf numFmtId="191" fontId="12" fillId="36" borderId="19" xfId="61" applyNumberFormat="1" applyFont="1" applyFill="1" applyBorder="1" applyAlignment="1">
      <alignment horizontal="center" vertical="center" wrapText="1"/>
      <protection/>
    </xf>
    <xf numFmtId="0" fontId="12" fillId="36" borderId="19" xfId="61" applyNumberFormat="1" applyFont="1" applyFill="1" applyBorder="1" applyAlignment="1">
      <alignment horizontal="center" vertical="center" wrapText="1"/>
      <protection/>
    </xf>
    <xf numFmtId="4" fontId="12" fillId="36" borderId="19" xfId="61" applyNumberFormat="1" applyFont="1" applyFill="1" applyBorder="1" applyAlignment="1">
      <alignment horizontal="center" vertical="center" wrapText="1"/>
      <protection/>
    </xf>
    <xf numFmtId="4" fontId="12" fillId="36" borderId="44" xfId="61" applyNumberFormat="1" applyFont="1" applyFill="1" applyBorder="1" applyAlignment="1">
      <alignment horizontal="center" vertical="center" wrapText="1"/>
      <protection/>
    </xf>
    <xf numFmtId="0" fontId="67" fillId="36" borderId="20" xfId="61" applyFont="1" applyFill="1" applyBorder="1" applyAlignment="1">
      <alignment horizontal="center" vertical="center"/>
      <protection/>
    </xf>
    <xf numFmtId="0" fontId="12" fillId="36" borderId="21" xfId="61" applyFont="1" applyFill="1" applyBorder="1" applyAlignment="1">
      <alignment horizontal="center" vertical="center" wrapText="1"/>
      <protection/>
    </xf>
    <xf numFmtId="191" fontId="12" fillId="36" borderId="21" xfId="61" applyNumberFormat="1" applyFont="1" applyFill="1" applyBorder="1" applyAlignment="1">
      <alignment horizontal="center" vertical="center" wrapText="1"/>
      <protection/>
    </xf>
    <xf numFmtId="0" fontId="12" fillId="36" borderId="21" xfId="61" applyNumberFormat="1" applyFont="1" applyFill="1" applyBorder="1" applyAlignment="1">
      <alignment horizontal="center" vertical="center" wrapText="1"/>
      <protection/>
    </xf>
    <xf numFmtId="4" fontId="12" fillId="36" borderId="21" xfId="61" applyNumberFormat="1" applyFont="1" applyFill="1" applyBorder="1" applyAlignment="1">
      <alignment horizontal="center" vertical="center" wrapText="1"/>
      <protection/>
    </xf>
    <xf numFmtId="4" fontId="12" fillId="36" borderId="40" xfId="61" applyNumberFormat="1" applyFont="1" applyFill="1" applyBorder="1" applyAlignment="1">
      <alignment horizontal="center" vertical="center" wrapText="1"/>
      <protection/>
    </xf>
    <xf numFmtId="0" fontId="67" fillId="36" borderId="20" xfId="61" applyFont="1" applyFill="1" applyBorder="1">
      <alignment/>
      <protection/>
    </xf>
    <xf numFmtId="0" fontId="67" fillId="36" borderId="45" xfId="61" applyFont="1" applyFill="1" applyBorder="1">
      <alignment/>
      <protection/>
    </xf>
    <xf numFmtId="4" fontId="12" fillId="36" borderId="46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9" fontId="7" fillId="34" borderId="21" xfId="65" applyFont="1" applyFill="1" applyBorder="1" applyAlignment="1">
      <alignment/>
    </xf>
    <xf numFmtId="0" fontId="7" fillId="0" borderId="45" xfId="0" applyFont="1" applyBorder="1" applyAlignment="1">
      <alignment horizontal="center"/>
    </xf>
    <xf numFmtId="9" fontId="7" fillId="35" borderId="22" xfId="65" applyFont="1" applyFill="1" applyBorder="1" applyAlignment="1">
      <alignment/>
    </xf>
    <xf numFmtId="9" fontId="7" fillId="38" borderId="19" xfId="65" applyFont="1" applyFill="1" applyBorder="1" applyAlignment="1">
      <alignment/>
    </xf>
    <xf numFmtId="9" fontId="7" fillId="38" borderId="44" xfId="65" applyFont="1" applyFill="1" applyBorder="1" applyAlignment="1">
      <alignment/>
    </xf>
    <xf numFmtId="9" fontId="7" fillId="39" borderId="21" xfId="65" applyFont="1" applyFill="1" applyBorder="1" applyAlignment="1">
      <alignment/>
    </xf>
    <xf numFmtId="9" fontId="7" fillId="39" borderId="40" xfId="65" applyFont="1" applyFill="1" applyBorder="1" applyAlignment="1">
      <alignment/>
    </xf>
    <xf numFmtId="9" fontId="7" fillId="38" borderId="21" xfId="65" applyFont="1" applyFill="1" applyBorder="1" applyAlignment="1">
      <alignment/>
    </xf>
    <xf numFmtId="9" fontId="7" fillId="38" borderId="40" xfId="65" applyFont="1" applyFill="1" applyBorder="1" applyAlignment="1">
      <alignment/>
    </xf>
    <xf numFmtId="0" fontId="0" fillId="38" borderId="0" xfId="0" applyFill="1" applyBorder="1" applyAlignment="1">
      <alignment/>
    </xf>
    <xf numFmtId="9" fontId="7" fillId="38" borderId="22" xfId="65" applyFont="1" applyFill="1" applyBorder="1" applyAlignment="1">
      <alignment/>
    </xf>
    <xf numFmtId="9" fontId="7" fillId="38" borderId="46" xfId="65" applyFont="1" applyFill="1" applyBorder="1" applyAlignment="1">
      <alignment/>
    </xf>
    <xf numFmtId="171" fontId="7" fillId="39" borderId="14" xfId="84" applyFont="1" applyFill="1" applyBorder="1" applyAlignment="1">
      <alignment/>
    </xf>
    <xf numFmtId="171" fontId="7" fillId="39" borderId="15" xfId="84" applyFont="1" applyFill="1" applyBorder="1" applyAlignment="1">
      <alignment/>
    </xf>
    <xf numFmtId="171" fontId="7" fillId="39" borderId="10" xfId="84" applyFont="1" applyFill="1" applyBorder="1" applyAlignment="1">
      <alignment horizontal="centerContinuous"/>
    </xf>
    <xf numFmtId="171" fontId="7" fillId="39" borderId="17" xfId="84" applyFont="1" applyFill="1" applyBorder="1" applyAlignment="1">
      <alignment/>
    </xf>
    <xf numFmtId="171" fontId="7" fillId="39" borderId="30" xfId="84" applyFont="1" applyFill="1" applyBorder="1" applyAlignment="1">
      <alignment/>
    </xf>
    <xf numFmtId="0" fontId="1" fillId="0" borderId="47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right" vertical="center" wrapText="1"/>
    </xf>
    <xf numFmtId="171" fontId="1" fillId="40" borderId="0" xfId="84" applyFont="1" applyFill="1" applyBorder="1" applyAlignment="1">
      <alignment vertical="center" wrapText="1"/>
    </xf>
    <xf numFmtId="0" fontId="0" fillId="34" borderId="12" xfId="59" applyFont="1" applyFill="1" applyBorder="1" applyAlignment="1">
      <alignment horizontal="center" vertical="center" wrapText="1"/>
      <protection/>
    </xf>
    <xf numFmtId="171" fontId="0" fillId="34" borderId="12" xfId="84" applyFont="1" applyFill="1" applyBorder="1" applyAlignment="1">
      <alignment horizontal="center" vertical="center" wrapText="1"/>
    </xf>
    <xf numFmtId="171" fontId="0" fillId="34" borderId="12" xfId="84" applyFont="1" applyFill="1" applyBorder="1" applyAlignment="1">
      <alignment vertical="center" wrapText="1"/>
    </xf>
    <xf numFmtId="0" fontId="1" fillId="0" borderId="41" xfId="59" applyFont="1" applyFill="1" applyBorder="1" applyAlignment="1">
      <alignment horizontal="center"/>
      <protection/>
    </xf>
    <xf numFmtId="0" fontId="1" fillId="0" borderId="48" xfId="59" applyFont="1" applyFill="1" applyBorder="1" applyAlignment="1">
      <alignment horizontal="center"/>
      <protection/>
    </xf>
    <xf numFmtId="0" fontId="1" fillId="0" borderId="48" xfId="59" applyFont="1" applyFill="1" applyBorder="1" applyAlignment="1">
      <alignment horizontal="left" vertical="center"/>
      <protection/>
    </xf>
    <xf numFmtId="0" fontId="1" fillId="0" borderId="48" xfId="59" applyFont="1" applyFill="1" applyBorder="1" applyAlignment="1">
      <alignment horizontal="center" vertical="center"/>
      <protection/>
    </xf>
    <xf numFmtId="171" fontId="1" fillId="0" borderId="48" xfId="84" applyFont="1" applyFill="1" applyBorder="1" applyAlignment="1">
      <alignment horizontal="center" vertical="center"/>
    </xf>
    <xf numFmtId="171" fontId="1" fillId="0" borderId="48" xfId="84" applyFont="1" applyFill="1" applyBorder="1" applyAlignment="1">
      <alignment vertical="center"/>
    </xf>
    <xf numFmtId="0" fontId="1" fillId="41" borderId="47" xfId="59" applyFont="1" applyFill="1" applyBorder="1" applyAlignment="1">
      <alignment horizontal="center" vertical="center"/>
      <protection/>
    </xf>
    <xf numFmtId="0" fontId="1" fillId="41" borderId="34" xfId="59" applyFont="1" applyFill="1" applyBorder="1" applyAlignment="1">
      <alignment horizontal="center"/>
      <protection/>
    </xf>
    <xf numFmtId="0" fontId="1" fillId="41" borderId="34" xfId="59" applyFont="1" applyFill="1" applyBorder="1" applyAlignment="1">
      <alignment vertical="center"/>
      <protection/>
    </xf>
    <xf numFmtId="171" fontId="1" fillId="41" borderId="34" xfId="84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59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171" fontId="0" fillId="0" borderId="34" xfId="84" applyFont="1" applyFill="1" applyBorder="1" applyAlignment="1">
      <alignment horizontal="right" vertical="center"/>
    </xf>
    <xf numFmtId="171" fontId="0" fillId="0" borderId="34" xfId="84" applyFont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171" fontId="0" fillId="0" borderId="28" xfId="84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34" xfId="59" applyFont="1" applyFill="1" applyBorder="1" applyAlignment="1">
      <alignment horizontal="center" vertical="center" wrapText="1"/>
      <protection/>
    </xf>
    <xf numFmtId="0" fontId="0" fillId="0" borderId="34" xfId="59" applyFont="1" applyFill="1" applyBorder="1" applyAlignment="1">
      <alignment horizontal="left" vertical="center" wrapText="1"/>
      <protection/>
    </xf>
    <xf numFmtId="171" fontId="0" fillId="0" borderId="26" xfId="91" applyFont="1" applyFill="1" applyBorder="1" applyAlignment="1">
      <alignment horizontal="right" vertical="center"/>
    </xf>
    <xf numFmtId="171" fontId="0" fillId="0" borderId="34" xfId="9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 wrapText="1"/>
    </xf>
    <xf numFmtId="171" fontId="0" fillId="0" borderId="28" xfId="91" applyFont="1" applyFill="1" applyBorder="1" applyAlignment="1">
      <alignment horizontal="right" vertical="center"/>
    </xf>
    <xf numFmtId="171" fontId="0" fillId="0" borderId="34" xfId="91" applyFont="1" applyFill="1" applyBorder="1" applyAlignment="1">
      <alignment horizontal="right" vertical="center"/>
    </xf>
    <xf numFmtId="0" fontId="1" fillId="0" borderId="47" xfId="59" applyFont="1" applyFill="1" applyBorder="1" applyAlignment="1">
      <alignment horizontal="center" vertical="center"/>
      <protection/>
    </xf>
    <xf numFmtId="0" fontId="1" fillId="0" borderId="34" xfId="59" applyFont="1" applyFill="1" applyBorder="1" applyAlignment="1">
      <alignment horizontal="center" vertical="center"/>
      <protection/>
    </xf>
    <xf numFmtId="0" fontId="1" fillId="0" borderId="34" xfId="59" applyFont="1" applyFill="1" applyBorder="1" applyAlignment="1">
      <alignment vertical="center"/>
      <protection/>
    </xf>
    <xf numFmtId="0" fontId="0" fillId="0" borderId="34" xfId="59" applyFont="1" applyFill="1" applyBorder="1" applyAlignment="1">
      <alignment vertical="center"/>
      <protection/>
    </xf>
    <xf numFmtId="171" fontId="0" fillId="0" borderId="34" xfId="84" applyFont="1" applyFill="1" applyBorder="1" applyAlignment="1">
      <alignment vertical="center"/>
    </xf>
    <xf numFmtId="0" fontId="0" fillId="0" borderId="47" xfId="59" applyFont="1" applyFill="1" applyBorder="1" applyAlignment="1">
      <alignment horizontal="center" vertical="center"/>
      <protection/>
    </xf>
    <xf numFmtId="0" fontId="0" fillId="0" borderId="34" xfId="59" applyFont="1" applyFill="1" applyBorder="1" applyAlignment="1">
      <alignment horizontal="left" vertical="center"/>
      <protection/>
    </xf>
    <xf numFmtId="0" fontId="0" fillId="0" borderId="47" xfId="59" applyFont="1" applyFill="1" applyBorder="1" applyAlignment="1">
      <alignment horizontal="center" vertical="center" wrapText="1"/>
      <protection/>
    </xf>
    <xf numFmtId="171" fontId="0" fillId="0" borderId="34" xfId="84" applyFont="1" applyFill="1" applyBorder="1" applyAlignment="1">
      <alignment vertical="center" wrapText="1"/>
    </xf>
    <xf numFmtId="171" fontId="0" fillId="0" borderId="34" xfId="84" applyFont="1" applyBorder="1" applyAlignment="1">
      <alignment horizontal="right" vertical="center" wrapText="1"/>
    </xf>
    <xf numFmtId="171" fontId="0" fillId="0" borderId="34" xfId="84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171" fontId="0" fillId="0" borderId="34" xfId="84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 wrapText="1"/>
    </xf>
    <xf numFmtId="0" fontId="0" fillId="34" borderId="34" xfId="59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1" fillId="0" borderId="34" xfId="59" applyFont="1" applyFill="1" applyBorder="1" applyAlignment="1">
      <alignment horizontal="left" vertical="center" wrapText="1"/>
      <protection/>
    </xf>
    <xf numFmtId="0" fontId="1" fillId="0" borderId="47" xfId="0" applyFont="1" applyBorder="1" applyAlignment="1">
      <alignment horizontal="center" vertical="center" wrapText="1"/>
    </xf>
    <xf numFmtId="0" fontId="1" fillId="0" borderId="34" xfId="59" applyFont="1" applyFill="1" applyBorder="1" applyAlignment="1">
      <alignment vertical="center" wrapText="1"/>
      <protection/>
    </xf>
    <xf numFmtId="171" fontId="0" fillId="0" borderId="34" xfId="86" applyFont="1" applyBorder="1" applyAlignment="1">
      <alignment horizontal="right" vertical="center"/>
    </xf>
    <xf numFmtId="171" fontId="0" fillId="0" borderId="26" xfId="84" applyFont="1" applyFill="1" applyBorder="1" applyAlignment="1">
      <alignment horizontal="right" vertical="center"/>
    </xf>
    <xf numFmtId="0" fontId="0" fillId="0" borderId="34" xfId="59" applyBorder="1" applyAlignment="1">
      <alignment horizontal="center" vertical="center" wrapText="1"/>
      <protection/>
    </xf>
    <xf numFmtId="0" fontId="0" fillId="0" borderId="34" xfId="59" applyBorder="1" applyAlignment="1">
      <alignment horizontal="left" vertical="center" wrapText="1"/>
      <protection/>
    </xf>
    <xf numFmtId="0" fontId="0" fillId="34" borderId="27" xfId="59" applyFont="1" applyFill="1" applyBorder="1" applyAlignment="1">
      <alignment horizontal="center" vertical="center"/>
      <protection/>
    </xf>
    <xf numFmtId="0" fontId="0" fillId="34" borderId="34" xfId="59" applyFont="1" applyFill="1" applyBorder="1" applyAlignment="1">
      <alignment horizontal="center"/>
      <protection/>
    </xf>
    <xf numFmtId="0" fontId="0" fillId="34" borderId="34" xfId="59" applyFont="1" applyFill="1" applyBorder="1" applyAlignment="1">
      <alignment vertical="center"/>
      <protection/>
    </xf>
    <xf numFmtId="0" fontId="0" fillId="34" borderId="34" xfId="59" applyFont="1" applyFill="1" applyBorder="1" applyAlignment="1">
      <alignment horizontal="center" vertical="center"/>
      <protection/>
    </xf>
    <xf numFmtId="171" fontId="0" fillId="0" borderId="26" xfId="84" applyFont="1" applyFill="1" applyBorder="1" applyAlignment="1">
      <alignment vertical="center"/>
    </xf>
    <xf numFmtId="171" fontId="0" fillId="0" borderId="0" xfId="84" applyFont="1" applyFill="1" applyBorder="1" applyAlignment="1">
      <alignment vertical="center"/>
    </xf>
    <xf numFmtId="171" fontId="0" fillId="0" borderId="26" xfId="84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34" borderId="28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left" vertical="center" wrapText="1"/>
      <protection/>
    </xf>
    <xf numFmtId="2" fontId="0" fillId="0" borderId="34" xfId="59" applyNumberFormat="1" applyFont="1" applyFill="1" applyBorder="1" applyAlignment="1">
      <alignment horizontal="center" vertical="center" wrapText="1"/>
      <protection/>
    </xf>
    <xf numFmtId="0" fontId="0" fillId="0" borderId="28" xfId="59" applyFont="1" applyFill="1" applyBorder="1" applyAlignment="1">
      <alignment horizontal="center" vertical="center" wrapText="1"/>
      <protection/>
    </xf>
    <xf numFmtId="0" fontId="1" fillId="0" borderId="28" xfId="59" applyFont="1" applyFill="1" applyBorder="1" applyAlignment="1">
      <alignment horizontal="left" vertical="center" wrapText="1"/>
      <protection/>
    </xf>
    <xf numFmtId="0" fontId="0" fillId="34" borderId="26" xfId="59" applyFont="1" applyFill="1" applyBorder="1" applyAlignment="1">
      <alignment horizontal="center" vertical="center" wrapText="1"/>
      <protection/>
    </xf>
    <xf numFmtId="2" fontId="0" fillId="0" borderId="34" xfId="0" applyNumberFormat="1" applyFont="1" applyFill="1" applyBorder="1" applyAlignment="1">
      <alignment horizontal="right" vertical="center"/>
    </xf>
    <xf numFmtId="2" fontId="0" fillId="0" borderId="34" xfId="0" applyNumberFormat="1" applyFont="1" applyFill="1" applyBorder="1" applyAlignment="1">
      <alignment vertical="center"/>
    </xf>
    <xf numFmtId="2" fontId="0" fillId="0" borderId="28" xfId="0" applyNumberFormat="1" applyFont="1" applyFill="1" applyBorder="1" applyAlignment="1">
      <alignment horizontal="right" vertical="center"/>
    </xf>
    <xf numFmtId="0" fontId="0" fillId="34" borderId="47" xfId="59" applyFont="1" applyFill="1" applyBorder="1" applyAlignment="1">
      <alignment horizontal="center" vertical="center"/>
      <protection/>
    </xf>
    <xf numFmtId="0" fontId="0" fillId="34" borderId="34" xfId="59" applyFont="1" applyFill="1" applyBorder="1" applyAlignment="1">
      <alignment horizontal="left" vertical="center" wrapText="1"/>
      <protection/>
    </xf>
    <xf numFmtId="171" fontId="0" fillId="0" borderId="34" xfId="84" applyFont="1" applyFill="1" applyBorder="1" applyAlignment="1">
      <alignment horizontal="right" vertical="center"/>
    </xf>
    <xf numFmtId="171" fontId="0" fillId="0" borderId="34" xfId="84" applyFont="1" applyBorder="1" applyAlignment="1">
      <alignment horizontal="right" vertical="center"/>
    </xf>
    <xf numFmtId="0" fontId="0" fillId="0" borderId="34" xfId="59" applyFont="1" applyFill="1" applyBorder="1" applyAlignment="1">
      <alignment vertical="center" wrapText="1"/>
      <protection/>
    </xf>
    <xf numFmtId="171" fontId="0" fillId="0" borderId="34" xfId="84" applyFont="1" applyFill="1" applyBorder="1" applyAlignment="1">
      <alignment horizontal="center" vertical="center"/>
    </xf>
    <xf numFmtId="0" fontId="0" fillId="34" borderId="34" xfId="59" applyFont="1" applyFill="1" applyBorder="1" applyAlignment="1">
      <alignment vertical="center" wrapText="1"/>
      <protection/>
    </xf>
    <xf numFmtId="0" fontId="1" fillId="41" borderId="27" xfId="59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1" fillId="0" borderId="26" xfId="59" applyFont="1" applyFill="1" applyBorder="1" applyAlignment="1">
      <alignment horizontal="center"/>
      <protection/>
    </xf>
    <xf numFmtId="0" fontId="1" fillId="0" borderId="26" xfId="59" applyFont="1" applyFill="1" applyBorder="1" applyAlignment="1">
      <alignment vertical="center"/>
      <protection/>
    </xf>
    <xf numFmtId="171" fontId="1" fillId="0" borderId="26" xfId="84" applyFont="1" applyFill="1" applyBorder="1" applyAlignment="1">
      <alignment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1" fillId="0" borderId="34" xfId="59" applyFont="1" applyFill="1" applyBorder="1" applyAlignment="1">
      <alignment horizontal="center" vertical="center" wrapText="1"/>
      <protection/>
    </xf>
    <xf numFmtId="171" fontId="0" fillId="34" borderId="34" xfId="84" applyFont="1" applyFill="1" applyBorder="1" applyAlignment="1">
      <alignment vertical="center"/>
    </xf>
    <xf numFmtId="171" fontId="0" fillId="0" borderId="34" xfId="84" applyFont="1" applyFill="1" applyBorder="1" applyAlignment="1">
      <alignment horizontal="center" vertical="center" wrapText="1"/>
    </xf>
    <xf numFmtId="171" fontId="0" fillId="0" borderId="0" xfId="84" applyFont="1" applyFill="1" applyBorder="1" applyAlignment="1">
      <alignment horizontal="right" vertical="center"/>
    </xf>
    <xf numFmtId="0" fontId="1" fillId="41" borderId="25" xfId="59" applyFont="1" applyFill="1" applyBorder="1" applyAlignment="1">
      <alignment horizontal="center" vertical="center"/>
      <protection/>
    </xf>
    <xf numFmtId="0" fontId="1" fillId="41" borderId="26" xfId="59" applyFont="1" applyFill="1" applyBorder="1" applyAlignment="1">
      <alignment horizontal="center"/>
      <protection/>
    </xf>
    <xf numFmtId="0" fontId="1" fillId="41" borderId="26" xfId="59" applyFont="1" applyFill="1" applyBorder="1" applyAlignment="1">
      <alignment vertical="center"/>
      <protection/>
    </xf>
    <xf numFmtId="171" fontId="1" fillId="41" borderId="26" xfId="84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8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171" fontId="0" fillId="0" borderId="48" xfId="84" applyFont="1" applyBorder="1" applyAlignment="1">
      <alignment horizontal="center" vertical="center"/>
    </xf>
    <xf numFmtId="171" fontId="0" fillId="0" borderId="48" xfId="84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171" fontId="0" fillId="0" borderId="14" xfId="84" applyFont="1" applyBorder="1" applyAlignment="1">
      <alignment vertical="center" wrapText="1"/>
    </xf>
    <xf numFmtId="2" fontId="1" fillId="0" borderId="14" xfId="84" applyNumberFormat="1" applyFont="1" applyBorder="1" applyAlignment="1">
      <alignment horizontal="right" vertical="center"/>
    </xf>
    <xf numFmtId="2" fontId="0" fillId="0" borderId="0" xfId="85" applyNumberFormat="1" applyFont="1" applyAlignment="1">
      <alignment horizontal="right" vertical="center"/>
    </xf>
    <xf numFmtId="0" fontId="7" fillId="0" borderId="31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71" fontId="6" fillId="0" borderId="14" xfId="0" applyNumberFormat="1" applyFont="1" applyBorder="1" applyAlignment="1">
      <alignment horizontal="left" vertical="center"/>
    </xf>
    <xf numFmtId="0" fontId="1" fillId="34" borderId="14" xfId="59" applyFont="1" applyFill="1" applyBorder="1" applyAlignment="1">
      <alignment horizontal="left" vertical="center"/>
      <protection/>
    </xf>
    <xf numFmtId="170" fontId="1" fillId="10" borderId="11" xfId="56" applyFont="1" applyFill="1" applyBorder="1" applyAlignment="1">
      <alignment vertical="center"/>
    </xf>
    <xf numFmtId="10" fontId="1" fillId="8" borderId="10" xfId="66" applyNumberFormat="1" applyFont="1" applyFill="1" applyBorder="1" applyAlignment="1">
      <alignment horizontal="center" vertical="center"/>
    </xf>
    <xf numFmtId="170" fontId="1" fillId="8" borderId="11" xfId="56" applyFont="1" applyFill="1" applyBorder="1" applyAlignment="1">
      <alignment vertical="center"/>
    </xf>
    <xf numFmtId="10" fontId="1" fillId="11" borderId="10" xfId="66" applyNumberFormat="1" applyFont="1" applyFill="1" applyBorder="1" applyAlignment="1">
      <alignment horizontal="center" vertical="center"/>
    </xf>
    <xf numFmtId="170" fontId="1" fillId="11" borderId="11" xfId="56" applyFont="1" applyFill="1" applyBorder="1" applyAlignment="1">
      <alignment vertical="center"/>
    </xf>
    <xf numFmtId="198" fontId="1" fillId="33" borderId="49" xfId="66" applyNumberFormat="1" applyFont="1" applyFill="1" applyBorder="1" applyAlignment="1">
      <alignment vertical="center"/>
    </xf>
    <xf numFmtId="4" fontId="0" fillId="10" borderId="50" xfId="0" applyNumberFormat="1" applyFont="1" applyFill="1" applyBorder="1" applyAlignment="1">
      <alignment vertical="center"/>
    </xf>
    <xf numFmtId="10" fontId="0" fillId="0" borderId="0" xfId="65" applyNumberFormat="1" applyFont="1" applyAlignment="1">
      <alignment vertical="center"/>
    </xf>
    <xf numFmtId="10" fontId="1" fillId="10" borderId="10" xfId="65" applyNumberFormat="1" applyFont="1" applyFill="1" applyBorder="1" applyAlignment="1">
      <alignment horizontal="center" vertical="center"/>
    </xf>
    <xf numFmtId="10" fontId="1" fillId="33" borderId="10" xfId="65" applyNumberFormat="1" applyFont="1" applyFill="1" applyBorder="1" applyAlignment="1">
      <alignment horizontal="center" vertical="center"/>
    </xf>
    <xf numFmtId="10" fontId="1" fillId="33" borderId="51" xfId="65" applyNumberFormat="1" applyFont="1" applyFill="1" applyBorder="1" applyAlignment="1">
      <alignment vertical="center"/>
    </xf>
    <xf numFmtId="10" fontId="0" fillId="10" borderId="47" xfId="65" applyNumberFormat="1" applyFont="1" applyFill="1" applyBorder="1" applyAlignment="1">
      <alignment horizontal="right" vertical="center"/>
    </xf>
    <xf numFmtId="4" fontId="1" fillId="10" borderId="50" xfId="0" applyNumberFormat="1" applyFont="1" applyFill="1" applyBorder="1" applyAlignment="1">
      <alignment vertical="center"/>
    </xf>
    <xf numFmtId="0" fontId="0" fillId="34" borderId="12" xfId="59" applyFont="1" applyFill="1" applyBorder="1" applyAlignment="1">
      <alignment vertical="center" wrapText="1"/>
      <protection/>
    </xf>
    <xf numFmtId="0" fontId="0" fillId="34" borderId="0" xfId="59" applyFont="1" applyFill="1" applyBorder="1" applyAlignment="1">
      <alignment vertical="center" wrapText="1"/>
      <protection/>
    </xf>
    <xf numFmtId="0" fontId="0" fillId="34" borderId="14" xfId="59" applyFont="1" applyFill="1" applyBorder="1" applyAlignment="1">
      <alignment vertical="center"/>
      <protection/>
    </xf>
    <xf numFmtId="4" fontId="1" fillId="41" borderId="26" xfId="59" applyNumberFormat="1" applyFont="1" applyFill="1" applyBorder="1" applyAlignment="1">
      <alignment vertical="center"/>
      <protection/>
    </xf>
    <xf numFmtId="4" fontId="0" fillId="0" borderId="34" xfId="84" applyNumberFormat="1" applyFont="1" applyBorder="1" applyAlignment="1">
      <alignment horizontal="right" vertical="center"/>
    </xf>
    <xf numFmtId="4" fontId="1" fillId="0" borderId="34" xfId="0" applyNumberFormat="1" applyFont="1" applyFill="1" applyBorder="1" applyAlignment="1">
      <alignment vertical="center" wrapText="1"/>
    </xf>
    <xf numFmtId="4" fontId="0" fillId="0" borderId="0" xfId="84" applyNumberFormat="1" applyFont="1" applyBorder="1" applyAlignment="1">
      <alignment horizontal="right" vertical="center"/>
    </xf>
    <xf numFmtId="4" fontId="1" fillId="0" borderId="34" xfId="59" applyNumberFormat="1" applyFont="1" applyFill="1" applyBorder="1" applyAlignment="1">
      <alignment vertical="center"/>
      <protection/>
    </xf>
    <xf numFmtId="4" fontId="0" fillId="0" borderId="34" xfId="84" applyNumberFormat="1" applyFont="1" applyBorder="1" applyAlignment="1">
      <alignment horizontal="right" vertical="center" wrapText="1"/>
    </xf>
    <xf numFmtId="4" fontId="0" fillId="0" borderId="34" xfId="84" applyNumberFormat="1" applyFont="1" applyFill="1" applyBorder="1" applyAlignment="1">
      <alignment horizontal="right" vertical="center"/>
    </xf>
    <xf numFmtId="2" fontId="0" fillId="0" borderId="34" xfId="84" applyNumberFormat="1" applyFont="1" applyBorder="1" applyAlignment="1">
      <alignment horizontal="right" vertical="center"/>
    </xf>
    <xf numFmtId="4" fontId="1" fillId="41" borderId="34" xfId="59" applyNumberFormat="1" applyFont="1" applyFill="1" applyBorder="1" applyAlignment="1">
      <alignment vertical="center"/>
      <protection/>
    </xf>
    <xf numFmtId="4" fontId="1" fillId="0" borderId="0" xfId="0" applyNumberFormat="1" applyFont="1" applyFill="1" applyBorder="1" applyAlignment="1">
      <alignment vertical="center" wrapText="1"/>
    </xf>
    <xf numFmtId="4" fontId="1" fillId="0" borderId="34" xfId="59" applyNumberFormat="1" applyFont="1" applyFill="1" applyBorder="1" applyAlignment="1">
      <alignment vertical="center" wrapText="1"/>
      <protection/>
    </xf>
    <xf numFmtId="196" fontId="9" fillId="0" borderId="0" xfId="65" applyNumberFormat="1" applyFont="1" applyFill="1" applyBorder="1" applyAlignment="1">
      <alignment horizontal="center" vertical="center" wrapText="1"/>
    </xf>
    <xf numFmtId="196" fontId="1" fillId="0" borderId="11" xfId="65" applyNumberFormat="1" applyFont="1" applyFill="1" applyBorder="1" applyAlignment="1">
      <alignment vertical="center"/>
    </xf>
    <xf numFmtId="196" fontId="1" fillId="0" borderId="0" xfId="65" applyNumberFormat="1" applyFont="1" applyFill="1" applyBorder="1" applyAlignment="1">
      <alignment vertical="center"/>
    </xf>
    <xf numFmtId="196" fontId="1" fillId="33" borderId="11" xfId="65" applyNumberFormat="1" applyFont="1" applyFill="1" applyBorder="1" applyAlignment="1">
      <alignment horizontal="center" vertical="center"/>
    </xf>
    <xf numFmtId="196" fontId="0" fillId="0" borderId="0" xfId="65" applyNumberFormat="1" applyFont="1" applyBorder="1" applyAlignment="1">
      <alignment vertical="center"/>
    </xf>
    <xf numFmtId="196" fontId="0" fillId="0" borderId="0" xfId="65" applyNumberFormat="1" applyFont="1" applyAlignment="1">
      <alignment horizontal="right" vertical="center"/>
    </xf>
    <xf numFmtId="171" fontId="1" fillId="33" borderId="26" xfId="84" applyFont="1" applyFill="1" applyBorder="1" applyAlignment="1">
      <alignment vertical="center"/>
    </xf>
    <xf numFmtId="196" fontId="0" fillId="34" borderId="13" xfId="65" applyNumberFormat="1" applyFont="1" applyFill="1" applyBorder="1" applyAlignment="1">
      <alignment vertical="center" wrapText="1"/>
    </xf>
    <xf numFmtId="196" fontId="0" fillId="34" borderId="30" xfId="65" applyNumberFormat="1" applyFont="1" applyFill="1" applyBorder="1" applyAlignment="1">
      <alignment vertical="center" wrapText="1"/>
    </xf>
    <xf numFmtId="196" fontId="0" fillId="34" borderId="30" xfId="65" applyNumberFormat="1" applyFont="1" applyFill="1" applyBorder="1" applyAlignment="1">
      <alignment horizontal="center" vertical="center" wrapText="1"/>
    </xf>
    <xf numFmtId="196" fontId="0" fillId="34" borderId="30" xfId="65" applyNumberFormat="1" applyFont="1" applyFill="1" applyBorder="1" applyAlignment="1">
      <alignment vertical="center"/>
    </xf>
    <xf numFmtId="170" fontId="1" fillId="0" borderId="48" xfId="56" applyFont="1" applyFill="1" applyBorder="1" applyAlignment="1">
      <alignment vertical="center"/>
    </xf>
    <xf numFmtId="4" fontId="1" fillId="0" borderId="52" xfId="0" applyNumberFormat="1" applyFont="1" applyFill="1" applyBorder="1" applyAlignment="1">
      <alignment vertical="center" wrapText="1"/>
    </xf>
    <xf numFmtId="171" fontId="1" fillId="0" borderId="24" xfId="91" applyFont="1" applyBorder="1" applyAlignment="1">
      <alignment horizontal="right" vertical="center"/>
    </xf>
    <xf numFmtId="196" fontId="1" fillId="33" borderId="49" xfId="65" applyNumberFormat="1" applyFont="1" applyFill="1" applyBorder="1" applyAlignment="1">
      <alignment horizontal="right" vertical="center"/>
    </xf>
    <xf numFmtId="196" fontId="0" fillId="0" borderId="50" xfId="65" applyNumberFormat="1" applyFont="1" applyBorder="1" applyAlignment="1">
      <alignment horizontal="right" vertical="center"/>
    </xf>
    <xf numFmtId="196" fontId="0" fillId="0" borderId="53" xfId="65" applyNumberFormat="1" applyFont="1" applyBorder="1" applyAlignment="1">
      <alignment horizontal="right" vertical="center"/>
    </xf>
    <xf numFmtId="196" fontId="0" fillId="0" borderId="54" xfId="65" applyNumberFormat="1" applyFont="1" applyBorder="1" applyAlignment="1">
      <alignment horizontal="right" vertical="center"/>
    </xf>
    <xf numFmtId="196" fontId="0" fillId="0" borderId="11" xfId="65" applyNumberFormat="1" applyFont="1" applyBorder="1" applyAlignment="1">
      <alignment horizontal="right" vertical="center"/>
    </xf>
    <xf numFmtId="196" fontId="0" fillId="0" borderId="30" xfId="65" applyNumberFormat="1" applyFont="1" applyBorder="1" applyAlignment="1">
      <alignment horizontal="right" vertical="center"/>
    </xf>
    <xf numFmtId="196" fontId="1" fillId="33" borderId="50" xfId="65" applyNumberFormat="1" applyFont="1" applyFill="1" applyBorder="1" applyAlignment="1">
      <alignment horizontal="right" vertical="center"/>
    </xf>
    <xf numFmtId="0" fontId="1" fillId="34" borderId="31" xfId="59" applyFont="1" applyFill="1" applyBorder="1" applyAlignment="1">
      <alignment horizontal="center"/>
      <protection/>
    </xf>
    <xf numFmtId="196" fontId="0" fillId="34" borderId="11" xfId="65" applyNumberFormat="1" applyFont="1" applyFill="1" applyBorder="1" applyAlignment="1">
      <alignment vertical="center"/>
    </xf>
    <xf numFmtId="0" fontId="1" fillId="34" borderId="31" xfId="59" applyFont="1" applyFill="1" applyBorder="1" applyAlignment="1">
      <alignment horizontal="left"/>
      <protection/>
    </xf>
    <xf numFmtId="49" fontId="1" fillId="34" borderId="14" xfId="59" applyNumberFormat="1" applyFont="1" applyFill="1" applyBorder="1" applyAlignment="1">
      <alignment horizontal="left"/>
      <protection/>
    </xf>
    <xf numFmtId="171" fontId="0" fillId="34" borderId="14" xfId="85" applyFont="1" applyFill="1" applyBorder="1" applyAlignment="1">
      <alignment horizontal="center" vertical="center"/>
    </xf>
    <xf numFmtId="10" fontId="1" fillId="34" borderId="14" xfId="66" applyNumberFormat="1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4" xfId="84" applyNumberFormat="1" applyFont="1" applyFill="1" applyBorder="1" applyAlignment="1">
      <alignment horizontal="right" vertical="center"/>
    </xf>
    <xf numFmtId="10" fontId="0" fillId="8" borderId="47" xfId="65" applyNumberFormat="1" applyFont="1" applyFill="1" applyBorder="1" applyAlignment="1">
      <alignment horizontal="right" vertical="center"/>
    </xf>
    <xf numFmtId="4" fontId="0" fillId="8" borderId="50" xfId="0" applyNumberFormat="1" applyFont="1" applyFill="1" applyBorder="1" applyAlignment="1">
      <alignment vertical="center"/>
    </xf>
    <xf numFmtId="10" fontId="1" fillId="8" borderId="51" xfId="65" applyNumberFormat="1" applyFont="1" applyFill="1" applyBorder="1" applyAlignment="1">
      <alignment vertical="center"/>
    </xf>
    <xf numFmtId="198" fontId="1" fillId="8" borderId="49" xfId="66" applyNumberFormat="1" applyFont="1" applyFill="1" applyBorder="1" applyAlignment="1">
      <alignment vertical="center"/>
    </xf>
    <xf numFmtId="4" fontId="1" fillId="8" borderId="50" xfId="0" applyNumberFormat="1" applyFont="1" applyFill="1" applyBorder="1" applyAlignment="1">
      <alignment vertical="center"/>
    </xf>
    <xf numFmtId="0" fontId="1" fillId="34" borderId="14" xfId="59" applyFont="1" applyFill="1" applyBorder="1" applyAlignment="1">
      <alignment horizontal="center" vertical="center"/>
      <protection/>
    </xf>
    <xf numFmtId="10" fontId="0" fillId="11" borderId="47" xfId="65" applyNumberFormat="1" applyFont="1" applyFill="1" applyBorder="1" applyAlignment="1">
      <alignment horizontal="right" vertical="center"/>
    </xf>
    <xf numFmtId="4" fontId="0" fillId="11" borderId="50" xfId="0" applyNumberFormat="1" applyFont="1" applyFill="1" applyBorder="1" applyAlignment="1">
      <alignment vertical="center"/>
    </xf>
    <xf numFmtId="10" fontId="1" fillId="11" borderId="51" xfId="65" applyNumberFormat="1" applyFont="1" applyFill="1" applyBorder="1" applyAlignment="1">
      <alignment vertical="center"/>
    </xf>
    <xf numFmtId="198" fontId="1" fillId="11" borderId="49" xfId="66" applyNumberFormat="1" applyFont="1" applyFill="1" applyBorder="1" applyAlignment="1">
      <alignment vertical="center"/>
    </xf>
    <xf numFmtId="4" fontId="1" fillId="11" borderId="50" xfId="0" applyNumberFormat="1" applyFont="1" applyFill="1" applyBorder="1" applyAlignment="1">
      <alignment vertical="center"/>
    </xf>
    <xf numFmtId="0" fontId="1" fillId="11" borderId="4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right" vertical="center"/>
    </xf>
    <xf numFmtId="49" fontId="1" fillId="0" borderId="56" xfId="0" applyNumberFormat="1" applyFont="1" applyFill="1" applyBorder="1" applyAlignment="1">
      <alignment horizontal="right" vertical="center"/>
    </xf>
    <xf numFmtId="0" fontId="0" fillId="0" borderId="56" xfId="0" applyFont="1" applyBorder="1" applyAlignment="1">
      <alignment vertical="center"/>
    </xf>
    <xf numFmtId="0" fontId="1" fillId="0" borderId="47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right" vertical="center" wrapText="1"/>
    </xf>
    <xf numFmtId="0" fontId="1" fillId="10" borderId="4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1" fillId="10" borderId="23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right" vertical="center" wrapText="1"/>
    </xf>
    <xf numFmtId="0" fontId="9" fillId="0" borderId="0" xfId="59" applyFont="1" applyFill="1" applyBorder="1" applyAlignment="1">
      <alignment horizontal="center" vertical="center" wrapText="1"/>
      <protection/>
    </xf>
    <xf numFmtId="10" fontId="0" fillId="34" borderId="0" xfId="84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10" fontId="1" fillId="40" borderId="0" xfId="6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1" fontId="68" fillId="34" borderId="23" xfId="85" applyFont="1" applyFill="1" applyBorder="1" applyAlignment="1">
      <alignment horizontal="center" vertical="center" wrapText="1"/>
    </xf>
    <xf numFmtId="171" fontId="68" fillId="34" borderId="12" xfId="85" applyFont="1" applyFill="1" applyBorder="1" applyAlignment="1">
      <alignment horizontal="center" vertical="center" wrapText="1"/>
    </xf>
    <xf numFmtId="171" fontId="68" fillId="34" borderId="13" xfId="85" applyFont="1" applyFill="1" applyBorder="1" applyAlignment="1">
      <alignment horizontal="center" vertical="center" wrapText="1"/>
    </xf>
    <xf numFmtId="171" fontId="68" fillId="34" borderId="31" xfId="85" applyFont="1" applyFill="1" applyBorder="1" applyAlignment="1">
      <alignment horizontal="center" vertical="center" wrapText="1"/>
    </xf>
    <xf numFmtId="171" fontId="68" fillId="34" borderId="14" xfId="85" applyFont="1" applyFill="1" applyBorder="1" applyAlignment="1">
      <alignment horizontal="center" vertical="center" wrapText="1"/>
    </xf>
    <xf numFmtId="171" fontId="68" fillId="34" borderId="15" xfId="85" applyFont="1" applyFill="1" applyBorder="1" applyAlignment="1">
      <alignment horizontal="center" vertical="center" wrapText="1"/>
    </xf>
    <xf numFmtId="0" fontId="69" fillId="34" borderId="23" xfId="0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0" fontId="69" fillId="34" borderId="31" xfId="0" applyFont="1" applyFill="1" applyBorder="1" applyAlignment="1">
      <alignment horizontal="center" vertical="center" wrapText="1"/>
    </xf>
    <xf numFmtId="0" fontId="69" fillId="34" borderId="14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0" fontId="64" fillId="37" borderId="58" xfId="60" applyFont="1" applyFill="1" applyBorder="1" applyAlignment="1">
      <alignment horizontal="center" vertical="center"/>
      <protection/>
    </xf>
    <xf numFmtId="0" fontId="64" fillId="37" borderId="26" xfId="60" applyFont="1" applyFill="1" applyBorder="1" applyAlignment="1">
      <alignment horizontal="center" vertical="center"/>
      <protection/>
    </xf>
    <xf numFmtId="0" fontId="64" fillId="37" borderId="59" xfId="60" applyFont="1" applyFill="1" applyBorder="1" applyAlignment="1">
      <alignment horizontal="center" vertical="center"/>
      <protection/>
    </xf>
    <xf numFmtId="0" fontId="70" fillId="37" borderId="60" xfId="60" applyFont="1" applyFill="1" applyBorder="1" applyAlignment="1">
      <alignment horizontal="right" vertical="center"/>
      <protection/>
    </xf>
    <xf numFmtId="0" fontId="70" fillId="37" borderId="28" xfId="60" applyFont="1" applyFill="1" applyBorder="1" applyAlignment="1">
      <alignment horizontal="right" vertical="center"/>
      <protection/>
    </xf>
    <xf numFmtId="0" fontId="70" fillId="37" borderId="61" xfId="60" applyFont="1" applyFill="1" applyBorder="1" applyAlignment="1">
      <alignment horizontal="right" vertical="center"/>
      <protection/>
    </xf>
    <xf numFmtId="10" fontId="70" fillId="37" borderId="62" xfId="66" applyNumberFormat="1" applyFont="1" applyFill="1" applyBorder="1" applyAlignment="1" quotePrefix="1">
      <alignment horizontal="center" vertical="center"/>
    </xf>
    <xf numFmtId="10" fontId="70" fillId="37" borderId="63" xfId="66" applyNumberFormat="1" applyFont="1" applyFill="1" applyBorder="1" applyAlignment="1" quotePrefix="1">
      <alignment horizontal="center" vertical="center"/>
    </xf>
    <xf numFmtId="0" fontId="70" fillId="37" borderId="64" xfId="60" applyFont="1" applyFill="1" applyBorder="1" applyAlignment="1">
      <alignment horizontal="right" vertical="center"/>
      <protection/>
    </xf>
    <xf numFmtId="0" fontId="70" fillId="37" borderId="14" xfId="60" applyFont="1" applyFill="1" applyBorder="1" applyAlignment="1">
      <alignment horizontal="right" vertical="center"/>
      <protection/>
    </xf>
    <xf numFmtId="0" fontId="70" fillId="37" borderId="65" xfId="60" applyFont="1" applyFill="1" applyBorder="1" applyAlignment="1">
      <alignment horizontal="right" vertical="center"/>
      <protection/>
    </xf>
    <xf numFmtId="0" fontId="8" fillId="0" borderId="41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2" fillId="36" borderId="33" xfId="61" applyFont="1" applyFill="1" applyBorder="1" applyAlignment="1">
      <alignment horizontal="left" vertical="center" wrapText="1"/>
      <protection/>
    </xf>
    <xf numFmtId="0" fontId="12" fillId="36" borderId="34" xfId="61" applyFont="1" applyFill="1" applyBorder="1" applyAlignment="1">
      <alignment horizontal="left" vertical="center" wrapText="1"/>
      <protection/>
    </xf>
    <xf numFmtId="0" fontId="12" fillId="36" borderId="35" xfId="61" applyFont="1" applyFill="1" applyBorder="1" applyAlignment="1">
      <alignment horizontal="left" vertical="center" wrapText="1"/>
      <protection/>
    </xf>
    <xf numFmtId="0" fontId="12" fillId="36" borderId="66" xfId="61" applyFont="1" applyFill="1" applyBorder="1" applyAlignment="1">
      <alignment horizontal="left" vertical="center" wrapText="1"/>
      <protection/>
    </xf>
    <xf numFmtId="0" fontId="12" fillId="36" borderId="52" xfId="61" applyFont="1" applyFill="1" applyBorder="1" applyAlignment="1">
      <alignment horizontal="left" vertical="center" wrapText="1"/>
      <protection/>
    </xf>
    <xf numFmtId="0" fontId="12" fillId="36" borderId="67" xfId="61" applyFont="1" applyFill="1" applyBorder="1" applyAlignment="1">
      <alignment horizontal="left" vertical="center" wrapText="1"/>
      <protection/>
    </xf>
    <xf numFmtId="0" fontId="9" fillId="0" borderId="23" xfId="59" applyFont="1" applyFill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9" fillId="0" borderId="13" xfId="59" applyFont="1" applyFill="1" applyBorder="1" applyAlignment="1">
      <alignment horizontal="center" vertical="center" wrapText="1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9" fillId="0" borderId="30" xfId="59" applyFont="1" applyFill="1" applyBorder="1" applyAlignment="1">
      <alignment horizontal="center" vertical="center" wrapText="1"/>
      <protection/>
    </xf>
    <xf numFmtId="0" fontId="9" fillId="0" borderId="31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15" xfId="59" applyFont="1" applyFill="1" applyBorder="1" applyAlignment="1">
      <alignment horizontal="center" vertical="center" wrapText="1"/>
      <protection/>
    </xf>
    <xf numFmtId="0" fontId="1" fillId="34" borderId="32" xfId="59" applyFont="1" applyFill="1" applyBorder="1" applyAlignment="1">
      <alignment horizontal="left" vertical="center"/>
      <protection/>
    </xf>
    <xf numFmtId="0" fontId="1" fillId="34" borderId="0" xfId="59" applyFont="1" applyFill="1" applyBorder="1" applyAlignment="1">
      <alignment horizontal="left" vertical="center"/>
      <protection/>
    </xf>
    <xf numFmtId="0" fontId="1" fillId="34" borderId="30" xfId="59" applyFont="1" applyFill="1" applyBorder="1" applyAlignment="1">
      <alignment horizontal="left" vertical="center"/>
      <protection/>
    </xf>
    <xf numFmtId="0" fontId="1" fillId="34" borderId="31" xfId="59" applyFont="1" applyFill="1" applyBorder="1" applyAlignment="1">
      <alignment horizontal="left" vertical="center"/>
      <protection/>
    </xf>
    <xf numFmtId="0" fontId="1" fillId="34" borderId="14" xfId="59" applyFont="1" applyFill="1" applyBorder="1" applyAlignment="1">
      <alignment horizontal="left" vertical="center"/>
      <protection/>
    </xf>
    <xf numFmtId="0" fontId="1" fillId="34" borderId="15" xfId="59" applyFont="1" applyFill="1" applyBorder="1" applyAlignment="1">
      <alignment horizontal="left" vertical="center"/>
      <protection/>
    </xf>
    <xf numFmtId="0" fontId="1" fillId="34" borderId="41" xfId="59" applyFont="1" applyFill="1" applyBorder="1" applyAlignment="1">
      <alignment horizontal="left" vertical="center"/>
      <protection/>
    </xf>
    <xf numFmtId="0" fontId="1" fillId="34" borderId="48" xfId="59" applyFont="1" applyFill="1" applyBorder="1" applyAlignment="1">
      <alignment horizontal="left" vertical="center"/>
      <protection/>
    </xf>
    <xf numFmtId="0" fontId="1" fillId="34" borderId="11" xfId="59" applyFont="1" applyFill="1" applyBorder="1" applyAlignment="1">
      <alignment horizontal="left" vertical="center"/>
      <protection/>
    </xf>
    <xf numFmtId="0" fontId="13" fillId="36" borderId="33" xfId="61" applyFont="1" applyFill="1" applyBorder="1" applyAlignment="1">
      <alignment horizontal="center" vertical="center" wrapText="1"/>
      <protection/>
    </xf>
    <xf numFmtId="0" fontId="13" fillId="36" borderId="34" xfId="61" applyFont="1" applyFill="1" applyBorder="1" applyAlignment="1">
      <alignment horizontal="center" vertical="center" wrapText="1"/>
      <protection/>
    </xf>
    <xf numFmtId="0" fontId="13" fillId="36" borderId="50" xfId="61" applyFont="1" applyFill="1" applyBorder="1" applyAlignment="1">
      <alignment horizontal="center" vertical="center" wrapText="1"/>
      <protection/>
    </xf>
  </cellXfs>
  <cellStyles count="78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 Built-in Normal 2" xfId="50"/>
    <cellStyle name="Excel_BuiltIn_Comma" xfId="51"/>
    <cellStyle name="Heading" xfId="52"/>
    <cellStyle name="Heading1" xfId="53"/>
    <cellStyle name="Hyperlink" xfId="54"/>
    <cellStyle name="Followed Hyperlink" xfId="55"/>
    <cellStyle name="Currency" xfId="56"/>
    <cellStyle name="Currency [0]" xfId="57"/>
    <cellStyle name="Neutro" xfId="58"/>
    <cellStyle name="Normal 2" xfId="59"/>
    <cellStyle name="Normal 2 2" xfId="60"/>
    <cellStyle name="Normal 3" xfId="61"/>
    <cellStyle name="Normal 6" xfId="62"/>
    <cellStyle name="Normal 7" xfId="63"/>
    <cellStyle name="Nota" xfId="64"/>
    <cellStyle name="Percent" xfId="65"/>
    <cellStyle name="Porcentagem 2" xfId="66"/>
    <cellStyle name="Porcentagem 3" xfId="67"/>
    <cellStyle name="Porcentagem 4" xfId="68"/>
    <cellStyle name="Result" xfId="69"/>
    <cellStyle name="Result2" xfId="70"/>
    <cellStyle name="Ruim" xfId="71"/>
    <cellStyle name="Saída" xfId="72"/>
    <cellStyle name="Comma [0]" xfId="73"/>
    <cellStyle name="Separador de milhares 2" xfId="74"/>
    <cellStyle name="Separador de milhares 4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3" xfId="86"/>
    <cellStyle name="Vírgula 3 2" xfId="87"/>
    <cellStyle name="Vírgula 4" xfId="88"/>
    <cellStyle name="Vírgula 5" xfId="89"/>
    <cellStyle name="Vírgula 5 2" xfId="90"/>
    <cellStyle name="Vírgula 6" xfId="9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Arnaldo\PREFEITURA\ACADEMIAS%20DE%20SA&#218;DE\ACADEMIA%20INDUSTRIAL\COZINHA%20DELEGA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2">
          <cell r="B12" t="str">
            <v>SERVIÇOS PRELIMINARES</v>
          </cell>
        </row>
        <row r="32">
          <cell r="B32" t="str">
            <v>FUNDAÇÕES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0"/>
  <sheetViews>
    <sheetView showGridLines="0" tabSelected="1" view="pageBreakPreview" zoomScale="85" zoomScaleNormal="85" zoomScaleSheetLayoutView="85" zoomScalePageLayoutView="70" workbookViewId="0" topLeftCell="E1">
      <selection activeCell="P4" sqref="P4:Q7"/>
    </sheetView>
  </sheetViews>
  <sheetFormatPr defaultColWidth="9.140625" defaultRowHeight="12.75" outlineLevelRow="1"/>
  <cols>
    <col min="1" max="1" width="6.28125" style="4" customWidth="1"/>
    <col min="2" max="2" width="12.421875" style="4" customWidth="1"/>
    <col min="3" max="3" width="10.7109375" style="4" customWidth="1"/>
    <col min="4" max="4" width="76.57421875" style="6" bestFit="1" customWidth="1"/>
    <col min="5" max="5" width="6.7109375" style="4" customWidth="1"/>
    <col min="6" max="6" width="12.140625" style="12" customWidth="1"/>
    <col min="7" max="7" width="12.00390625" style="12" customWidth="1"/>
    <col min="8" max="8" width="11.57421875" style="12" customWidth="1"/>
    <col min="9" max="9" width="12.8515625" style="12" customWidth="1"/>
    <col min="10" max="10" width="16.00390625" style="7" customWidth="1"/>
    <col min="11" max="11" width="13.7109375" style="300" customWidth="1"/>
    <col min="12" max="12" width="10.7109375" style="275" customWidth="1"/>
    <col min="13" max="13" width="15.7109375" style="3" customWidth="1"/>
    <col min="14" max="14" width="10.7109375" style="3" customWidth="1"/>
    <col min="15" max="15" width="15.7109375" style="3" customWidth="1"/>
    <col min="16" max="16" width="10.7109375" style="3" customWidth="1"/>
    <col min="17" max="17" width="15.7109375" style="3" customWidth="1"/>
    <col min="18" max="16384" width="9.140625" style="3" customWidth="1"/>
  </cols>
  <sheetData>
    <row r="1" spans="1:11" ht="17.25">
      <c r="A1" s="368" t="s">
        <v>222</v>
      </c>
      <c r="B1" s="368"/>
      <c r="C1" s="368"/>
      <c r="D1" s="368"/>
      <c r="E1" s="368"/>
      <c r="F1" s="368"/>
      <c r="G1" s="368"/>
      <c r="H1" s="368"/>
      <c r="I1" s="368"/>
      <c r="J1" s="368"/>
      <c r="K1" s="295"/>
    </row>
    <row r="2" spans="1:11" ht="17.2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295"/>
    </row>
    <row r="3" spans="1:11" ht="12.75" customHeight="1" thickBo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295"/>
    </row>
    <row r="4" spans="1:17" ht="13.5" customHeight="1">
      <c r="A4" s="81" t="s">
        <v>481</v>
      </c>
      <c r="B4" s="65"/>
      <c r="C4" s="65"/>
      <c r="D4" s="65"/>
      <c r="E4" s="151"/>
      <c r="F4" s="152"/>
      <c r="G4" s="152"/>
      <c r="H4" s="152"/>
      <c r="I4" s="153"/>
      <c r="J4" s="281"/>
      <c r="K4" s="302"/>
      <c r="L4" s="360" t="s">
        <v>490</v>
      </c>
      <c r="M4" s="361"/>
      <c r="N4" s="338" t="s">
        <v>491</v>
      </c>
      <c r="O4" s="339"/>
      <c r="P4" s="344" t="s">
        <v>492</v>
      </c>
      <c r="Q4" s="345"/>
    </row>
    <row r="5" spans="1:17" ht="13.5" customHeight="1">
      <c r="A5" s="82" t="s">
        <v>482</v>
      </c>
      <c r="B5" s="64"/>
      <c r="C5" s="64"/>
      <c r="D5" s="64"/>
      <c r="E5" s="19"/>
      <c r="F5" s="150" t="s">
        <v>484</v>
      </c>
      <c r="G5" s="371">
        <f>BDI!G19</f>
        <v>0.2990218242865139</v>
      </c>
      <c r="H5" s="371"/>
      <c r="I5" s="371"/>
      <c r="J5" s="282"/>
      <c r="K5" s="303"/>
      <c r="L5" s="362"/>
      <c r="M5" s="363"/>
      <c r="N5" s="340"/>
      <c r="O5" s="341"/>
      <c r="P5" s="346"/>
      <c r="Q5" s="347"/>
    </row>
    <row r="6" spans="1:17" ht="13.5" customHeight="1">
      <c r="A6" s="83" t="s">
        <v>8</v>
      </c>
      <c r="B6" s="22"/>
      <c r="C6" s="22"/>
      <c r="D6" s="22"/>
      <c r="E6" s="369" t="s">
        <v>382</v>
      </c>
      <c r="F6" s="369"/>
      <c r="G6" s="369"/>
      <c r="H6" s="369"/>
      <c r="I6" s="369"/>
      <c r="J6" s="369"/>
      <c r="K6" s="304"/>
      <c r="L6" s="362"/>
      <c r="M6" s="363"/>
      <c r="N6" s="340"/>
      <c r="O6" s="341"/>
      <c r="P6" s="346"/>
      <c r="Q6" s="347"/>
    </row>
    <row r="7" spans="1:17" ht="13.5" customHeight="1" thickBot="1">
      <c r="A7" s="316" t="s">
        <v>496</v>
      </c>
      <c r="B7" s="84"/>
      <c r="C7" s="84"/>
      <c r="D7" s="330" t="s">
        <v>504</v>
      </c>
      <c r="E7" s="86"/>
      <c r="F7" s="87"/>
      <c r="G7" s="87"/>
      <c r="H7" s="87"/>
      <c r="I7" s="88"/>
      <c r="J7" s="283"/>
      <c r="K7" s="305"/>
      <c r="L7" s="364"/>
      <c r="M7" s="365"/>
      <c r="N7" s="342"/>
      <c r="O7" s="343"/>
      <c r="P7" s="348"/>
      <c r="Q7" s="349"/>
    </row>
    <row r="8" spans="1:17" ht="13.5" customHeight="1" thickBot="1">
      <c r="A8" s="318" t="s">
        <v>500</v>
      </c>
      <c r="B8" s="319"/>
      <c r="C8" s="84"/>
      <c r="D8" s="85"/>
      <c r="E8" s="267" t="s">
        <v>497</v>
      </c>
      <c r="F8" s="320"/>
      <c r="G8" s="320"/>
      <c r="H8" s="320"/>
      <c r="I8" s="321">
        <f>SUM(L9,N9,P9)</f>
        <v>0.44998489454824514</v>
      </c>
      <c r="J8" s="283"/>
      <c r="K8" s="317"/>
      <c r="L8" s="355" t="s">
        <v>498</v>
      </c>
      <c r="M8" s="356"/>
      <c r="N8" s="357" t="s">
        <v>499</v>
      </c>
      <c r="O8" s="358"/>
      <c r="P8" s="336" t="s">
        <v>502</v>
      </c>
      <c r="Q8" s="337"/>
    </row>
    <row r="9" spans="1:17" ht="19.5" customHeight="1" thickBot="1">
      <c r="A9" s="154"/>
      <c r="B9" s="155"/>
      <c r="C9" s="155"/>
      <c r="D9" s="156" t="s">
        <v>381</v>
      </c>
      <c r="E9" s="157"/>
      <c r="F9" s="158"/>
      <c r="G9" s="158"/>
      <c r="H9" s="158"/>
      <c r="I9" s="159"/>
      <c r="J9" s="306">
        <f>J263</f>
        <v>244587.61554338178</v>
      </c>
      <c r="K9" s="296"/>
      <c r="L9" s="276">
        <f>M9/$J$9</f>
        <v>0.07306015014953254</v>
      </c>
      <c r="M9" s="268">
        <f>M263</f>
        <v>17869.607916315614</v>
      </c>
      <c r="N9" s="269">
        <f>O9/$J$9</f>
        <v>0.17714734003149094</v>
      </c>
      <c r="O9" s="270">
        <f>O263</f>
        <v>43328.04549815503</v>
      </c>
      <c r="P9" s="271">
        <f>Q9/$J$9</f>
        <v>0.19977740436722163</v>
      </c>
      <c r="Q9" s="272">
        <f>Q263</f>
        <v>48863.078973624724</v>
      </c>
    </row>
    <row r="10" spans="1:11" ht="11.25" customHeight="1" thickBot="1">
      <c r="A10" s="155"/>
      <c r="B10" s="155"/>
      <c r="C10" s="155"/>
      <c r="D10" s="156"/>
      <c r="E10" s="157"/>
      <c r="F10" s="158"/>
      <c r="G10" s="158"/>
      <c r="H10" s="158"/>
      <c r="I10" s="159"/>
      <c r="J10" s="159"/>
      <c r="K10" s="297"/>
    </row>
    <row r="11" spans="1:17" ht="19.5" customHeight="1" thickBot="1">
      <c r="A11" s="16" t="s">
        <v>0</v>
      </c>
      <c r="B11" s="16" t="s">
        <v>80</v>
      </c>
      <c r="C11" s="16" t="s">
        <v>81</v>
      </c>
      <c r="D11" s="17" t="s">
        <v>30</v>
      </c>
      <c r="E11" s="16" t="s">
        <v>31</v>
      </c>
      <c r="F11" s="24" t="s">
        <v>32</v>
      </c>
      <c r="G11" s="24" t="s">
        <v>70</v>
      </c>
      <c r="H11" s="23" t="s">
        <v>124</v>
      </c>
      <c r="I11" s="18" t="s">
        <v>33</v>
      </c>
      <c r="J11" s="20" t="s">
        <v>34</v>
      </c>
      <c r="K11" s="298" t="s">
        <v>495</v>
      </c>
      <c r="L11" s="277" t="s">
        <v>139</v>
      </c>
      <c r="M11" s="20" t="s">
        <v>493</v>
      </c>
      <c r="N11" s="18" t="s">
        <v>139</v>
      </c>
      <c r="O11" s="20" t="s">
        <v>494</v>
      </c>
      <c r="P11" s="18" t="s">
        <v>139</v>
      </c>
      <c r="Q11" s="20" t="s">
        <v>505</v>
      </c>
    </row>
    <row r="12" spans="1:11" ht="13.5" thickBot="1">
      <c r="A12" s="253"/>
      <c r="B12" s="253"/>
      <c r="C12" s="253"/>
      <c r="D12" s="254"/>
      <c r="E12" s="255"/>
      <c r="F12" s="256"/>
      <c r="G12" s="256"/>
      <c r="H12" s="256"/>
      <c r="I12" s="257"/>
      <c r="J12" s="253"/>
      <c r="K12" s="299"/>
    </row>
    <row r="13" spans="1:17" ht="19.5" customHeight="1">
      <c r="A13" s="249" t="s">
        <v>35</v>
      </c>
      <c r="B13" s="250"/>
      <c r="C13" s="250"/>
      <c r="D13" s="251" t="s">
        <v>36</v>
      </c>
      <c r="E13" s="251"/>
      <c r="F13" s="252"/>
      <c r="G13" s="252"/>
      <c r="H13" s="252"/>
      <c r="I13" s="301"/>
      <c r="J13" s="284">
        <f>J18</f>
        <v>34872.64097169334</v>
      </c>
      <c r="K13" s="309">
        <f>J13/$J$9</f>
        <v>0.1425772964596733</v>
      </c>
      <c r="L13" s="278"/>
      <c r="M13" s="273">
        <f>SUM(M14:M16)</f>
        <v>17869.607916315614</v>
      </c>
      <c r="N13" s="278"/>
      <c r="O13" s="273">
        <f>SUM(O14:O16)</f>
        <v>2267.071074050364</v>
      </c>
      <c r="P13" s="278"/>
      <c r="Q13" s="273">
        <f>SUM(Q14:Q16)</f>
        <v>3400.606611075546</v>
      </c>
    </row>
    <row r="14" spans="1:17" ht="19.5" customHeight="1" outlineLevel="1">
      <c r="A14" s="164" t="s">
        <v>9</v>
      </c>
      <c r="B14" s="165">
        <v>10004</v>
      </c>
      <c r="C14" s="166" t="s">
        <v>314</v>
      </c>
      <c r="D14" s="167" t="s">
        <v>383</v>
      </c>
      <c r="E14" s="168" t="s">
        <v>5</v>
      </c>
      <c r="F14" s="169">
        <v>2.4</v>
      </c>
      <c r="G14" s="169">
        <v>547.52</v>
      </c>
      <c r="H14" s="169">
        <f>$G$5*G14</f>
        <v>163.7204292333521</v>
      </c>
      <c r="I14" s="170">
        <f>G14+H14</f>
        <v>711.2404292333521</v>
      </c>
      <c r="J14" s="285">
        <f>F14*I14</f>
        <v>1706.977030160045</v>
      </c>
      <c r="K14" s="310">
        <f>J14/$J$9</f>
        <v>0.006979000250555546</v>
      </c>
      <c r="L14" s="279">
        <v>1</v>
      </c>
      <c r="M14" s="274">
        <f>$J14*L14</f>
        <v>1706.977030160045</v>
      </c>
      <c r="N14" s="325"/>
      <c r="O14" s="326"/>
      <c r="P14" s="331"/>
      <c r="Q14" s="332"/>
    </row>
    <row r="15" spans="1:17" ht="19.5" customHeight="1" outlineLevel="1">
      <c r="A15" s="164" t="s">
        <v>10</v>
      </c>
      <c r="B15" s="165">
        <v>93584</v>
      </c>
      <c r="C15" s="166" t="s">
        <v>70</v>
      </c>
      <c r="D15" s="167" t="s">
        <v>128</v>
      </c>
      <c r="E15" s="171" t="s">
        <v>5</v>
      </c>
      <c r="F15" s="169">
        <v>9</v>
      </c>
      <c r="G15" s="169">
        <v>897.68</v>
      </c>
      <c r="H15" s="169">
        <f>$G$5*G15</f>
        <v>268.4259112255178</v>
      </c>
      <c r="I15" s="170">
        <f>G15+H15</f>
        <v>1166.1059112255177</v>
      </c>
      <c r="J15" s="285">
        <f>F15*I15</f>
        <v>10494.953201029659</v>
      </c>
      <c r="K15" s="310">
        <f>J15/$J$9</f>
        <v>0.04290876779559675</v>
      </c>
      <c r="L15" s="279">
        <v>1</v>
      </c>
      <c r="M15" s="274">
        <f>$J15*L15</f>
        <v>10494.953201029659</v>
      </c>
      <c r="N15" s="325"/>
      <c r="O15" s="326"/>
      <c r="P15" s="331"/>
      <c r="Q15" s="332"/>
    </row>
    <row r="16" spans="1:19" ht="19.5" customHeight="1" outlineLevel="1">
      <c r="A16" s="164" t="s">
        <v>63</v>
      </c>
      <c r="B16" s="172" t="s">
        <v>470</v>
      </c>
      <c r="C16" s="166" t="s">
        <v>70</v>
      </c>
      <c r="D16" s="173" t="s">
        <v>469</v>
      </c>
      <c r="E16" s="172" t="s">
        <v>2</v>
      </c>
      <c r="F16" s="174">
        <v>1</v>
      </c>
      <c r="G16" s="174">
        <f>'COMPOSIÇÃO ADM'!F19</f>
        <v>17452.14</v>
      </c>
      <c r="H16" s="169">
        <f>$G$5*G16</f>
        <v>5218.570740503641</v>
      </c>
      <c r="I16" s="170">
        <f>G16+H16</f>
        <v>22670.71074050364</v>
      </c>
      <c r="J16" s="285">
        <f>F16*I16</f>
        <v>22670.71074050364</v>
      </c>
      <c r="K16" s="310">
        <f>J16/$J$9</f>
        <v>0.09268952841352102</v>
      </c>
      <c r="L16" s="279">
        <v>0.25</v>
      </c>
      <c r="M16" s="274">
        <f>$J16*L16</f>
        <v>5667.67768512591</v>
      </c>
      <c r="N16" s="325">
        <v>0.1</v>
      </c>
      <c r="O16" s="326">
        <f>$J16*N16</f>
        <v>2267.071074050364</v>
      </c>
      <c r="P16" s="331">
        <v>0.15</v>
      </c>
      <c r="Q16" s="332">
        <f>$J16*P16</f>
        <v>3400.606611075546</v>
      </c>
      <c r="R16" s="90"/>
      <c r="S16" s="90"/>
    </row>
    <row r="17" spans="1:19" ht="12.75" customHeight="1" hidden="1" outlineLevel="1">
      <c r="A17" s="164" t="s">
        <v>69</v>
      </c>
      <c r="B17" s="172">
        <v>41598</v>
      </c>
      <c r="C17" s="166" t="s">
        <v>70</v>
      </c>
      <c r="D17" s="173" t="s">
        <v>173</v>
      </c>
      <c r="E17" s="168" t="s">
        <v>2</v>
      </c>
      <c r="F17" s="174">
        <v>0</v>
      </c>
      <c r="G17" s="174">
        <v>1270.13</v>
      </c>
      <c r="H17" s="169">
        <f>0.3*G17</f>
        <v>381.03900000000004</v>
      </c>
      <c r="I17" s="170">
        <f>G17+H17</f>
        <v>1651.169</v>
      </c>
      <c r="J17" s="285">
        <f>F17*I17</f>
        <v>0</v>
      </c>
      <c r="K17" s="310">
        <f>J17/$J$9</f>
        <v>0</v>
      </c>
      <c r="L17" s="279"/>
      <c r="M17" s="274">
        <f>$J17*L17</f>
        <v>0</v>
      </c>
      <c r="N17" s="325"/>
      <c r="O17" s="326">
        <f>$J17*N17</f>
        <v>0</v>
      </c>
      <c r="P17" s="331"/>
      <c r="Q17" s="332">
        <f>$J17*P17</f>
        <v>0</v>
      </c>
      <c r="R17" s="90"/>
      <c r="S17" s="90"/>
    </row>
    <row r="18" spans="1:19" ht="12.75">
      <c r="A18" s="353" t="s">
        <v>261</v>
      </c>
      <c r="B18" s="354"/>
      <c r="C18" s="354"/>
      <c r="D18" s="354"/>
      <c r="E18" s="354"/>
      <c r="F18" s="354"/>
      <c r="G18" s="354"/>
      <c r="H18" s="354"/>
      <c r="I18" s="354"/>
      <c r="J18" s="286">
        <f>SUM(J14:J17)</f>
        <v>34872.64097169334</v>
      </c>
      <c r="K18" s="310"/>
      <c r="L18" s="279"/>
      <c r="M18" s="274"/>
      <c r="N18" s="325"/>
      <c r="O18" s="326"/>
      <c r="P18" s="331"/>
      <c r="Q18" s="332"/>
      <c r="R18" s="90"/>
      <c r="S18" s="90"/>
    </row>
    <row r="19" spans="1:19" ht="13.5" thickBot="1">
      <c r="A19" s="148"/>
      <c r="B19" s="149"/>
      <c r="C19" s="149"/>
      <c r="D19" s="149"/>
      <c r="E19" s="149"/>
      <c r="F19" s="149"/>
      <c r="G19" s="149"/>
      <c r="H19" s="149"/>
      <c r="I19" s="149"/>
      <c r="J19" s="286"/>
      <c r="K19" s="312"/>
      <c r="L19" s="279"/>
      <c r="M19" s="274"/>
      <c r="N19" s="325"/>
      <c r="O19" s="326"/>
      <c r="P19" s="331"/>
      <c r="Q19" s="332"/>
      <c r="R19" s="90"/>
      <c r="S19" s="90"/>
    </row>
    <row r="20" spans="1:19" ht="19.5" customHeight="1">
      <c r="A20" s="160" t="s">
        <v>37</v>
      </c>
      <c r="B20" s="161"/>
      <c r="C20" s="161"/>
      <c r="D20" s="162" t="s">
        <v>78</v>
      </c>
      <c r="E20" s="162"/>
      <c r="F20" s="163"/>
      <c r="G20" s="163"/>
      <c r="H20" s="163"/>
      <c r="I20" s="163"/>
      <c r="J20" s="292">
        <f>J25</f>
        <v>2544.9424942442083</v>
      </c>
      <c r="K20" s="315">
        <f>J20/$J$9</f>
        <v>0.010405034157556597</v>
      </c>
      <c r="L20" s="278"/>
      <c r="M20" s="273">
        <f>SUM(M21:M24)</f>
        <v>0</v>
      </c>
      <c r="N20" s="278"/>
      <c r="O20" s="273">
        <f>SUM(O21:O24)</f>
        <v>2544.9424942442083</v>
      </c>
      <c r="P20" s="278"/>
      <c r="Q20" s="273">
        <f>SUM(Q21:Q24)</f>
        <v>0</v>
      </c>
      <c r="R20" s="90"/>
      <c r="S20" s="90"/>
    </row>
    <row r="21" spans="1:19" ht="12.75">
      <c r="A21" s="175" t="s">
        <v>11</v>
      </c>
      <c r="B21" s="176">
        <v>96385</v>
      </c>
      <c r="C21" s="176" t="s">
        <v>70</v>
      </c>
      <c r="D21" s="177" t="s">
        <v>174</v>
      </c>
      <c r="E21" s="176" t="s">
        <v>61</v>
      </c>
      <c r="F21" s="178"/>
      <c r="G21" s="178">
        <v>11</v>
      </c>
      <c r="H21" s="169">
        <f>$G$5*G21</f>
        <v>3.289240067151653</v>
      </c>
      <c r="I21" s="170">
        <f>G21+H21</f>
        <v>14.289240067151653</v>
      </c>
      <c r="J21" s="285">
        <f>F21*I21</f>
        <v>0</v>
      </c>
      <c r="K21" s="310">
        <f>J21/$J$9</f>
        <v>0</v>
      </c>
      <c r="L21" s="279"/>
      <c r="M21" s="274">
        <f>$J21*L21</f>
        <v>0</v>
      </c>
      <c r="N21" s="325"/>
      <c r="O21" s="326">
        <f>$J21*N21</f>
        <v>0</v>
      </c>
      <c r="P21" s="331"/>
      <c r="Q21" s="332"/>
      <c r="R21" s="90"/>
      <c r="S21" s="90"/>
    </row>
    <row r="22" spans="1:19" ht="12.75">
      <c r="A22" s="175" t="s">
        <v>12</v>
      </c>
      <c r="B22" s="176">
        <v>93358</v>
      </c>
      <c r="C22" s="176" t="s">
        <v>70</v>
      </c>
      <c r="D22" s="177" t="s">
        <v>83</v>
      </c>
      <c r="E22" s="176" t="s">
        <v>61</v>
      </c>
      <c r="F22" s="179">
        <v>18.72</v>
      </c>
      <c r="G22" s="178">
        <v>76.03</v>
      </c>
      <c r="H22" s="169">
        <f>$G$5*G22</f>
        <v>22.734629300503652</v>
      </c>
      <c r="I22" s="170">
        <f>G22+H22</f>
        <v>98.76462930050366</v>
      </c>
      <c r="J22" s="285">
        <f>F22*I22</f>
        <v>1848.8738605054284</v>
      </c>
      <c r="K22" s="310">
        <f>J22/$J$9</f>
        <v>0.0075591474915764865</v>
      </c>
      <c r="L22" s="279"/>
      <c r="M22" s="274">
        <f>$J22*L22</f>
        <v>0</v>
      </c>
      <c r="N22" s="325">
        <v>1</v>
      </c>
      <c r="O22" s="326">
        <f>$J22*N22</f>
        <v>1848.8738605054284</v>
      </c>
      <c r="P22" s="331"/>
      <c r="Q22" s="332"/>
      <c r="R22" s="90"/>
      <c r="S22" s="90"/>
    </row>
    <row r="23" spans="1:19" ht="12.75">
      <c r="A23" s="180" t="s">
        <v>13</v>
      </c>
      <c r="B23" s="176">
        <v>101616</v>
      </c>
      <c r="C23" s="176" t="s">
        <v>70</v>
      </c>
      <c r="D23" s="177" t="s">
        <v>84</v>
      </c>
      <c r="E23" s="176" t="s">
        <v>5</v>
      </c>
      <c r="F23" s="181">
        <v>18.72</v>
      </c>
      <c r="G23" s="179">
        <v>5.58</v>
      </c>
      <c r="H23" s="169">
        <f>$G$5*G23</f>
        <v>1.6685417795187476</v>
      </c>
      <c r="I23" s="170">
        <f>G23+H23</f>
        <v>7.248541779518748</v>
      </c>
      <c r="J23" s="285">
        <f>F23*I23</f>
        <v>135.69270211259095</v>
      </c>
      <c r="K23" s="310">
        <f>J23/$J$9</f>
        <v>0.0005547815731026804</v>
      </c>
      <c r="L23" s="279"/>
      <c r="M23" s="274">
        <f>$J23*L23</f>
        <v>0</v>
      </c>
      <c r="N23" s="325">
        <v>1</v>
      </c>
      <c r="O23" s="326">
        <f>$J23*N23</f>
        <v>135.69270211259095</v>
      </c>
      <c r="P23" s="331"/>
      <c r="Q23" s="332"/>
      <c r="R23" s="90"/>
      <c r="S23" s="90"/>
    </row>
    <row r="24" spans="1:19" ht="12.75">
      <c r="A24" s="180" t="s">
        <v>64</v>
      </c>
      <c r="B24" s="176">
        <v>96995</v>
      </c>
      <c r="C24" s="176" t="s">
        <v>70</v>
      </c>
      <c r="D24" s="177" t="s">
        <v>175</v>
      </c>
      <c r="E24" s="176" t="s">
        <v>61</v>
      </c>
      <c r="F24" s="182">
        <v>13.1</v>
      </c>
      <c r="G24" s="182">
        <v>32.93</v>
      </c>
      <c r="H24" s="169">
        <f>$G$5*G24</f>
        <v>9.846788673754903</v>
      </c>
      <c r="I24" s="170">
        <f>G24+H24</f>
        <v>42.7767886737549</v>
      </c>
      <c r="J24" s="285">
        <f>F24*I24</f>
        <v>560.3759316261892</v>
      </c>
      <c r="K24" s="310">
        <f>J24/$J$9</f>
        <v>0.0022911050928774313</v>
      </c>
      <c r="L24" s="279"/>
      <c r="M24" s="274">
        <f>$J24*L24</f>
        <v>0</v>
      </c>
      <c r="N24" s="325">
        <v>1</v>
      </c>
      <c r="O24" s="326">
        <f>$J24*N24</f>
        <v>560.3759316261892</v>
      </c>
      <c r="P24" s="331"/>
      <c r="Q24" s="332"/>
      <c r="R24" s="90"/>
      <c r="S24" s="90"/>
    </row>
    <row r="25" spans="1:19" ht="12.75">
      <c r="A25" s="353" t="s">
        <v>38</v>
      </c>
      <c r="B25" s="354"/>
      <c r="C25" s="354"/>
      <c r="D25" s="354"/>
      <c r="E25" s="354"/>
      <c r="F25" s="354"/>
      <c r="G25" s="354"/>
      <c r="H25" s="354"/>
      <c r="I25" s="354"/>
      <c r="J25" s="286">
        <f>SUM(J21:J24)</f>
        <v>2544.9424942442083</v>
      </c>
      <c r="K25" s="310"/>
      <c r="L25" s="279"/>
      <c r="M25" s="274"/>
      <c r="N25" s="325"/>
      <c r="O25" s="326"/>
      <c r="P25" s="331"/>
      <c r="Q25" s="332"/>
      <c r="R25" s="90"/>
      <c r="S25" s="90"/>
    </row>
    <row r="26" spans="1:19" ht="13.5" thickBot="1">
      <c r="A26" s="91"/>
      <c r="B26" s="1"/>
      <c r="C26" s="1"/>
      <c r="D26" s="8"/>
      <c r="E26" s="9"/>
      <c r="F26" s="10"/>
      <c r="G26" s="10"/>
      <c r="H26" s="10"/>
      <c r="I26" s="13"/>
      <c r="J26" s="287"/>
      <c r="K26" s="312"/>
      <c r="L26" s="279"/>
      <c r="M26" s="274"/>
      <c r="N26" s="325"/>
      <c r="O26" s="326"/>
      <c r="P26" s="331"/>
      <c r="Q26" s="332"/>
      <c r="R26" s="90"/>
      <c r="S26" s="90"/>
    </row>
    <row r="27" spans="1:19" ht="19.5" customHeight="1">
      <c r="A27" s="160" t="s">
        <v>39</v>
      </c>
      <c r="B27" s="161"/>
      <c r="C27" s="161"/>
      <c r="D27" s="162" t="s">
        <v>82</v>
      </c>
      <c r="E27" s="162"/>
      <c r="F27" s="163"/>
      <c r="G27" s="163"/>
      <c r="H27" s="163"/>
      <c r="I27" s="163"/>
      <c r="J27" s="292">
        <f>J54</f>
        <v>53828.8188105858</v>
      </c>
      <c r="K27" s="315">
        <f aca="true" t="shared" si="0" ref="K27:K53">J27/$J$9</f>
        <v>0.22007990343664127</v>
      </c>
      <c r="L27" s="278"/>
      <c r="M27" s="273">
        <f>SUM(M28:M53)</f>
        <v>0</v>
      </c>
      <c r="N27" s="278"/>
      <c r="O27" s="273">
        <f>SUM(O28:O53)</f>
        <v>28558.833494408867</v>
      </c>
      <c r="P27" s="278"/>
      <c r="Q27" s="273">
        <f>SUM(Q28:Q53)</f>
        <v>25269.985316176928</v>
      </c>
      <c r="R27" s="90"/>
      <c r="S27" s="90"/>
    </row>
    <row r="28" spans="1:17" ht="12.75">
      <c r="A28" s="183"/>
      <c r="B28" s="184"/>
      <c r="C28" s="184"/>
      <c r="D28" s="185" t="s">
        <v>155</v>
      </c>
      <c r="E28" s="186"/>
      <c r="F28" s="187"/>
      <c r="G28" s="187"/>
      <c r="H28" s="187"/>
      <c r="I28" s="187"/>
      <c r="J28" s="288"/>
      <c r="K28" s="310"/>
      <c r="L28" s="279"/>
      <c r="M28" s="274"/>
      <c r="N28" s="325"/>
      <c r="O28" s="326"/>
      <c r="P28" s="331"/>
      <c r="Q28" s="332"/>
    </row>
    <row r="29" spans="1:17" ht="12.75">
      <c r="A29" s="188" t="s">
        <v>14</v>
      </c>
      <c r="B29" s="166">
        <v>95240</v>
      </c>
      <c r="C29" s="176" t="s">
        <v>70</v>
      </c>
      <c r="D29" s="189" t="s">
        <v>85</v>
      </c>
      <c r="E29" s="166" t="s">
        <v>5</v>
      </c>
      <c r="F29" s="187">
        <v>18.72</v>
      </c>
      <c r="G29" s="187">
        <v>22.78</v>
      </c>
      <c r="H29" s="169">
        <f>$G$5*G29</f>
        <v>6.811717157246787</v>
      </c>
      <c r="I29" s="170">
        <f>G29+H29</f>
        <v>29.591717157246787</v>
      </c>
      <c r="J29" s="285">
        <f>F29*I29</f>
        <v>553.9569451836599</v>
      </c>
      <c r="K29" s="310">
        <f t="shared" si="0"/>
        <v>0.002264860974064348</v>
      </c>
      <c r="L29" s="279"/>
      <c r="M29" s="274">
        <f aca="true" t="shared" si="1" ref="M29:M53">$J29*L29</f>
        <v>0</v>
      </c>
      <c r="N29" s="325">
        <v>1</v>
      </c>
      <c r="O29" s="326">
        <f>$J29*N29</f>
        <v>553.9569451836599</v>
      </c>
      <c r="P29" s="331"/>
      <c r="Q29" s="332"/>
    </row>
    <row r="30" spans="1:17" s="66" customFormat="1" ht="28.5" customHeight="1">
      <c r="A30" s="190" t="s">
        <v>15</v>
      </c>
      <c r="B30" s="176">
        <v>96535</v>
      </c>
      <c r="C30" s="176" t="s">
        <v>70</v>
      </c>
      <c r="D30" s="177" t="s">
        <v>176</v>
      </c>
      <c r="E30" s="176" t="s">
        <v>5</v>
      </c>
      <c r="F30" s="191">
        <v>0</v>
      </c>
      <c r="G30" s="191">
        <v>91.57</v>
      </c>
      <c r="H30" s="169">
        <f aca="true" t="shared" si="2" ref="H30:H53">$G$5*G30</f>
        <v>27.381428449916076</v>
      </c>
      <c r="I30" s="192">
        <f>G30+H30</f>
        <v>118.95142844991607</v>
      </c>
      <c r="J30" s="289">
        <f>F30*I30</f>
        <v>0</v>
      </c>
      <c r="K30" s="310">
        <f t="shared" si="0"/>
        <v>0</v>
      </c>
      <c r="L30" s="279"/>
      <c r="M30" s="274">
        <f t="shared" si="1"/>
        <v>0</v>
      </c>
      <c r="N30" s="325">
        <v>1</v>
      </c>
      <c r="O30" s="326">
        <f>$J30*N30</f>
        <v>0</v>
      </c>
      <c r="P30" s="331"/>
      <c r="Q30" s="332"/>
    </row>
    <row r="31" spans="1:17" ht="26.25">
      <c r="A31" s="188" t="s">
        <v>108</v>
      </c>
      <c r="B31" s="166">
        <v>96546</v>
      </c>
      <c r="C31" s="176" t="s">
        <v>70</v>
      </c>
      <c r="D31" s="177" t="s">
        <v>384</v>
      </c>
      <c r="E31" s="166" t="s">
        <v>86</v>
      </c>
      <c r="F31" s="187">
        <v>352</v>
      </c>
      <c r="G31" s="187">
        <v>14.01</v>
      </c>
      <c r="H31" s="169">
        <f t="shared" si="2"/>
        <v>4.18929575825406</v>
      </c>
      <c r="I31" s="170">
        <f>G31+H31</f>
        <v>18.19929575825406</v>
      </c>
      <c r="J31" s="285">
        <f>F31*I31</f>
        <v>6406.152106905429</v>
      </c>
      <c r="K31" s="310">
        <f t="shared" si="0"/>
        <v>0.02619164544645225</v>
      </c>
      <c r="L31" s="279"/>
      <c r="M31" s="274">
        <f t="shared" si="1"/>
        <v>0</v>
      </c>
      <c r="N31" s="325">
        <v>1</v>
      </c>
      <c r="O31" s="326">
        <f>$J31*N31</f>
        <v>6406.152106905429</v>
      </c>
      <c r="P31" s="331"/>
      <c r="Q31" s="332"/>
    </row>
    <row r="32" spans="1:17" ht="26.25">
      <c r="A32" s="188" t="s">
        <v>109</v>
      </c>
      <c r="B32" s="166">
        <v>104111</v>
      </c>
      <c r="C32" s="176" t="s">
        <v>70</v>
      </c>
      <c r="D32" s="177" t="s">
        <v>385</v>
      </c>
      <c r="E32" s="166" t="s">
        <v>86</v>
      </c>
      <c r="F32" s="187">
        <v>7</v>
      </c>
      <c r="G32" s="187">
        <v>20.27</v>
      </c>
      <c r="H32" s="169">
        <f t="shared" si="2"/>
        <v>6.061172378287637</v>
      </c>
      <c r="I32" s="170">
        <f>G32+H32</f>
        <v>26.331172378287636</v>
      </c>
      <c r="J32" s="285">
        <f>F32*I32</f>
        <v>184.31820664801344</v>
      </c>
      <c r="K32" s="310">
        <f t="shared" si="0"/>
        <v>0.0007535876509467891</v>
      </c>
      <c r="L32" s="279"/>
      <c r="M32" s="274">
        <f t="shared" si="1"/>
        <v>0</v>
      </c>
      <c r="N32" s="325">
        <v>1</v>
      </c>
      <c r="O32" s="326">
        <f>$J32*N32</f>
        <v>184.31820664801344</v>
      </c>
      <c r="P32" s="331"/>
      <c r="Q32" s="332"/>
    </row>
    <row r="33" spans="1:17" ht="26.25">
      <c r="A33" s="190" t="s">
        <v>110</v>
      </c>
      <c r="B33" s="166">
        <v>96556</v>
      </c>
      <c r="C33" s="176" t="s">
        <v>70</v>
      </c>
      <c r="D33" s="177" t="s">
        <v>177</v>
      </c>
      <c r="E33" s="166" t="s">
        <v>61</v>
      </c>
      <c r="F33" s="187">
        <v>5.61</v>
      </c>
      <c r="G33" s="187">
        <v>1035.56</v>
      </c>
      <c r="H33" s="169">
        <f t="shared" si="2"/>
        <v>309.65504035814234</v>
      </c>
      <c r="I33" s="170">
        <f>G33+H33</f>
        <v>1345.2150403581422</v>
      </c>
      <c r="J33" s="285">
        <f>F33*I33</f>
        <v>7546.656376409178</v>
      </c>
      <c r="K33" s="310">
        <f t="shared" si="0"/>
        <v>0.030854613630552565</v>
      </c>
      <c r="L33" s="279"/>
      <c r="M33" s="274">
        <f t="shared" si="1"/>
        <v>0</v>
      </c>
      <c r="N33" s="325">
        <v>1</v>
      </c>
      <c r="O33" s="326">
        <f>$J33*N33</f>
        <v>7546.656376409178</v>
      </c>
      <c r="P33" s="331"/>
      <c r="Q33" s="332"/>
    </row>
    <row r="34" spans="1:17" ht="17.25" customHeight="1">
      <c r="A34" s="188"/>
      <c r="B34" s="184"/>
      <c r="C34" s="184"/>
      <c r="D34" s="185" t="s">
        <v>359</v>
      </c>
      <c r="E34" s="186"/>
      <c r="F34" s="187"/>
      <c r="G34" s="187"/>
      <c r="H34" s="169"/>
      <c r="I34" s="193"/>
      <c r="J34" s="285"/>
      <c r="K34" s="310"/>
      <c r="L34" s="279"/>
      <c r="M34" s="274"/>
      <c r="N34" s="325"/>
      <c r="O34" s="326"/>
      <c r="P34" s="331"/>
      <c r="Q34" s="332"/>
    </row>
    <row r="35" spans="1:17" ht="27.75" customHeight="1">
      <c r="A35" s="190" t="s">
        <v>111</v>
      </c>
      <c r="B35" s="166">
        <v>96536</v>
      </c>
      <c r="C35" s="176" t="s">
        <v>70</v>
      </c>
      <c r="D35" s="177" t="s">
        <v>178</v>
      </c>
      <c r="E35" s="166" t="s">
        <v>5</v>
      </c>
      <c r="F35" s="187">
        <v>24.39</v>
      </c>
      <c r="G35" s="187">
        <v>73.43</v>
      </c>
      <c r="H35" s="169">
        <f t="shared" si="2"/>
        <v>21.957172557358717</v>
      </c>
      <c r="I35" s="170">
        <f>G35+H35</f>
        <v>95.38717255735872</v>
      </c>
      <c r="J35" s="285">
        <f>F35*I35</f>
        <v>2326.4931386739795</v>
      </c>
      <c r="K35" s="310">
        <f t="shared" si="0"/>
        <v>0.009511900811107652</v>
      </c>
      <c r="L35" s="279"/>
      <c r="M35" s="274">
        <f t="shared" si="1"/>
        <v>0</v>
      </c>
      <c r="N35" s="325">
        <v>1</v>
      </c>
      <c r="O35" s="326">
        <f>$J35*N35</f>
        <v>2326.4931386739795</v>
      </c>
      <c r="P35" s="331"/>
      <c r="Q35" s="332"/>
    </row>
    <row r="36" spans="1:17" ht="26.25">
      <c r="A36" s="190" t="s">
        <v>117</v>
      </c>
      <c r="B36" s="166">
        <v>96545</v>
      </c>
      <c r="C36" s="176" t="s">
        <v>70</v>
      </c>
      <c r="D36" s="177" t="s">
        <v>386</v>
      </c>
      <c r="E36" s="166" t="s">
        <v>86</v>
      </c>
      <c r="F36" s="187">
        <v>58</v>
      </c>
      <c r="G36" s="187">
        <v>15.71</v>
      </c>
      <c r="H36" s="169">
        <f t="shared" si="2"/>
        <v>4.697632859541134</v>
      </c>
      <c r="I36" s="170">
        <f>G36+H36</f>
        <v>20.407632859541135</v>
      </c>
      <c r="J36" s="285">
        <f>F36*I36</f>
        <v>1183.642705853386</v>
      </c>
      <c r="K36" s="310">
        <f t="shared" si="0"/>
        <v>0.004839340304388579</v>
      </c>
      <c r="L36" s="279"/>
      <c r="M36" s="274">
        <f t="shared" si="1"/>
        <v>0</v>
      </c>
      <c r="N36" s="325">
        <v>1</v>
      </c>
      <c r="O36" s="326">
        <f>$J36*N36</f>
        <v>1183.642705853386</v>
      </c>
      <c r="P36" s="331"/>
      <c r="Q36" s="332"/>
    </row>
    <row r="37" spans="1:17" ht="26.25">
      <c r="A37" s="190" t="s">
        <v>112</v>
      </c>
      <c r="B37" s="166">
        <v>96546</v>
      </c>
      <c r="C37" s="176" t="s">
        <v>70</v>
      </c>
      <c r="D37" s="177" t="s">
        <v>384</v>
      </c>
      <c r="E37" s="166" t="s">
        <v>86</v>
      </c>
      <c r="F37" s="187">
        <v>46</v>
      </c>
      <c r="G37" s="187">
        <v>14.01</v>
      </c>
      <c r="H37" s="169">
        <f t="shared" si="2"/>
        <v>4.18929575825406</v>
      </c>
      <c r="I37" s="170">
        <f>G37+H37</f>
        <v>18.19929575825406</v>
      </c>
      <c r="J37" s="285">
        <f>F37*I37</f>
        <v>837.1676048796868</v>
      </c>
      <c r="K37" s="310">
        <f t="shared" si="0"/>
        <v>0.0034227718481159193</v>
      </c>
      <c r="L37" s="279"/>
      <c r="M37" s="274">
        <f t="shared" si="1"/>
        <v>0</v>
      </c>
      <c r="N37" s="325">
        <v>1</v>
      </c>
      <c r="O37" s="326">
        <f>$J37*N37</f>
        <v>837.1676048796868</v>
      </c>
      <c r="P37" s="331"/>
      <c r="Q37" s="332"/>
    </row>
    <row r="38" spans="1:17" ht="26.25">
      <c r="A38" s="190" t="s">
        <v>113</v>
      </c>
      <c r="B38" s="166">
        <v>104111</v>
      </c>
      <c r="C38" s="176" t="s">
        <v>70</v>
      </c>
      <c r="D38" s="177" t="s">
        <v>385</v>
      </c>
      <c r="E38" s="166" t="s">
        <v>86</v>
      </c>
      <c r="F38" s="187">
        <v>34</v>
      </c>
      <c r="G38" s="187">
        <v>20.27</v>
      </c>
      <c r="H38" s="169">
        <f t="shared" si="2"/>
        <v>6.061172378287637</v>
      </c>
      <c r="I38" s="170">
        <f>G38+H38</f>
        <v>26.331172378287636</v>
      </c>
      <c r="J38" s="285">
        <f>F38*I38</f>
        <v>895.2598608617797</v>
      </c>
      <c r="K38" s="310">
        <f t="shared" si="0"/>
        <v>0.003660282876027262</v>
      </c>
      <c r="L38" s="279"/>
      <c r="M38" s="274">
        <f t="shared" si="1"/>
        <v>0</v>
      </c>
      <c r="N38" s="325">
        <v>1</v>
      </c>
      <c r="O38" s="326">
        <f>$J38*N38</f>
        <v>895.2598608617797</v>
      </c>
      <c r="P38" s="331"/>
      <c r="Q38" s="332"/>
    </row>
    <row r="39" spans="1:17" ht="39">
      <c r="A39" s="190" t="s">
        <v>114</v>
      </c>
      <c r="B39" s="166">
        <v>103682</v>
      </c>
      <c r="C39" s="176" t="s">
        <v>70</v>
      </c>
      <c r="D39" s="177" t="s">
        <v>388</v>
      </c>
      <c r="E39" s="166" t="s">
        <v>61</v>
      </c>
      <c r="F39" s="187">
        <v>1.71</v>
      </c>
      <c r="G39" s="187">
        <v>1127.28</v>
      </c>
      <c r="H39" s="169">
        <f t="shared" si="2"/>
        <v>337.0813220817014</v>
      </c>
      <c r="I39" s="170">
        <f>G39+H39</f>
        <v>1464.3613220817015</v>
      </c>
      <c r="J39" s="285">
        <f>F39*I39</f>
        <v>2504.0578607597095</v>
      </c>
      <c r="K39" s="310">
        <f t="shared" si="0"/>
        <v>0.010237876742845846</v>
      </c>
      <c r="L39" s="279"/>
      <c r="M39" s="274">
        <f t="shared" si="1"/>
        <v>0</v>
      </c>
      <c r="N39" s="325">
        <v>1</v>
      </c>
      <c r="O39" s="326">
        <f>$J39*N39</f>
        <v>2504.0578607597095</v>
      </c>
      <c r="P39" s="331"/>
      <c r="Q39" s="332"/>
    </row>
    <row r="40" spans="1:17" s="130" customFormat="1" ht="18.75" customHeight="1">
      <c r="A40" s="188"/>
      <c r="B40" s="184"/>
      <c r="C40" s="184"/>
      <c r="D40" s="185" t="s">
        <v>179</v>
      </c>
      <c r="E40" s="186"/>
      <c r="F40" s="187"/>
      <c r="G40" s="187"/>
      <c r="H40" s="169"/>
      <c r="I40" s="193"/>
      <c r="J40" s="290"/>
      <c r="K40" s="310"/>
      <c r="L40" s="279"/>
      <c r="M40" s="274"/>
      <c r="N40" s="325"/>
      <c r="O40" s="326"/>
      <c r="P40" s="331"/>
      <c r="Q40" s="332"/>
    </row>
    <row r="41" spans="1:17" s="130" customFormat="1" ht="26.25">
      <c r="A41" s="190" t="s">
        <v>114</v>
      </c>
      <c r="B41" s="166">
        <v>92269</v>
      </c>
      <c r="C41" s="176" t="s">
        <v>70</v>
      </c>
      <c r="D41" s="177" t="s">
        <v>180</v>
      </c>
      <c r="E41" s="166" t="s">
        <v>5</v>
      </c>
      <c r="F41" s="187">
        <v>34.08</v>
      </c>
      <c r="G41" s="187">
        <v>210.5</v>
      </c>
      <c r="H41" s="169">
        <f t="shared" si="2"/>
        <v>62.944094012311176</v>
      </c>
      <c r="I41" s="169">
        <f>G41+H41</f>
        <v>273.44409401231115</v>
      </c>
      <c r="J41" s="290">
        <f>F41*I41</f>
        <v>9318.974723939564</v>
      </c>
      <c r="K41" s="310">
        <f t="shared" si="0"/>
        <v>0.038100762801241195</v>
      </c>
      <c r="L41" s="279"/>
      <c r="M41" s="274">
        <f t="shared" si="1"/>
        <v>0</v>
      </c>
      <c r="N41" s="325">
        <v>0.3</v>
      </c>
      <c r="O41" s="326">
        <f aca="true" t="shared" si="3" ref="O41:O46">$J41*N41</f>
        <v>2795.692417181869</v>
      </c>
      <c r="P41" s="331">
        <v>0.7</v>
      </c>
      <c r="Q41" s="332">
        <f aca="true" t="shared" si="4" ref="Q41:Q46">$J41*P41</f>
        <v>6523.282306757695</v>
      </c>
    </row>
    <row r="42" spans="1:17" s="130" customFormat="1" ht="26.25">
      <c r="A42" s="188" t="s">
        <v>115</v>
      </c>
      <c r="B42" s="166">
        <v>92762</v>
      </c>
      <c r="C42" s="176" t="s">
        <v>70</v>
      </c>
      <c r="D42" s="177" t="s">
        <v>389</v>
      </c>
      <c r="E42" s="166" t="s">
        <v>86</v>
      </c>
      <c r="F42" s="187">
        <v>218</v>
      </c>
      <c r="G42" s="187">
        <v>12.41</v>
      </c>
      <c r="H42" s="169">
        <f t="shared" si="2"/>
        <v>3.7108608393956377</v>
      </c>
      <c r="I42" s="169">
        <f>G42+H42</f>
        <v>16.12086083939564</v>
      </c>
      <c r="J42" s="290">
        <f>F42*I42</f>
        <v>3514.3476629882493</v>
      </c>
      <c r="K42" s="310">
        <f t="shared" si="0"/>
        <v>0.014368461196126751</v>
      </c>
      <c r="L42" s="279"/>
      <c r="M42" s="274">
        <f t="shared" si="1"/>
        <v>0</v>
      </c>
      <c r="N42" s="325">
        <v>0.5</v>
      </c>
      <c r="O42" s="326">
        <f t="shared" si="3"/>
        <v>1757.1738314941247</v>
      </c>
      <c r="P42" s="331">
        <v>0.5</v>
      </c>
      <c r="Q42" s="332">
        <f t="shared" si="4"/>
        <v>1757.1738314941247</v>
      </c>
    </row>
    <row r="43" spans="1:17" s="130" customFormat="1" ht="26.25">
      <c r="A43" s="190" t="s">
        <v>182</v>
      </c>
      <c r="B43" s="166">
        <v>104111</v>
      </c>
      <c r="C43" s="176" t="s">
        <v>70</v>
      </c>
      <c r="D43" s="177" t="s">
        <v>385</v>
      </c>
      <c r="E43" s="166" t="s">
        <v>86</v>
      </c>
      <c r="F43" s="187">
        <v>52</v>
      </c>
      <c r="G43" s="187">
        <v>20.27</v>
      </c>
      <c r="H43" s="169">
        <f t="shared" si="2"/>
        <v>6.061172378287637</v>
      </c>
      <c r="I43" s="170">
        <f>G43+H43</f>
        <v>26.331172378287636</v>
      </c>
      <c r="J43" s="285">
        <f>F43*I43</f>
        <v>1369.2209636709572</v>
      </c>
      <c r="K43" s="310">
        <f t="shared" si="0"/>
        <v>0.005598079692747577</v>
      </c>
      <c r="L43" s="279"/>
      <c r="M43" s="274">
        <f t="shared" si="1"/>
        <v>0</v>
      </c>
      <c r="N43" s="325">
        <v>0.5</v>
      </c>
      <c r="O43" s="326">
        <f t="shared" si="3"/>
        <v>684.6104818354786</v>
      </c>
      <c r="P43" s="331">
        <v>0.5</v>
      </c>
      <c r="Q43" s="332">
        <f t="shared" si="4"/>
        <v>684.6104818354786</v>
      </c>
    </row>
    <row r="44" spans="1:17" s="130" customFormat="1" ht="26.25" hidden="1">
      <c r="A44" s="190" t="s">
        <v>183</v>
      </c>
      <c r="B44" s="166">
        <v>43066</v>
      </c>
      <c r="C44" s="176" t="s">
        <v>283</v>
      </c>
      <c r="D44" s="177" t="s">
        <v>282</v>
      </c>
      <c r="E44" s="166" t="s">
        <v>1</v>
      </c>
      <c r="F44" s="187"/>
      <c r="G44" s="187">
        <v>5.21</v>
      </c>
      <c r="H44" s="169">
        <f t="shared" si="2"/>
        <v>1.5579037045327375</v>
      </c>
      <c r="I44" s="169">
        <f>G44</f>
        <v>5.21</v>
      </c>
      <c r="J44" s="290">
        <f>G44*F44</f>
        <v>0</v>
      </c>
      <c r="K44" s="310">
        <f t="shared" si="0"/>
        <v>0</v>
      </c>
      <c r="L44" s="279"/>
      <c r="M44" s="274">
        <f t="shared" si="1"/>
        <v>0</v>
      </c>
      <c r="N44" s="325"/>
      <c r="O44" s="326">
        <f t="shared" si="3"/>
        <v>0</v>
      </c>
      <c r="P44" s="331"/>
      <c r="Q44" s="332">
        <f t="shared" si="4"/>
        <v>0</v>
      </c>
    </row>
    <row r="45" spans="1:17" s="130" customFormat="1" ht="26.25" hidden="1">
      <c r="A45" s="188" t="s">
        <v>184</v>
      </c>
      <c r="B45" s="166">
        <v>40536</v>
      </c>
      <c r="C45" s="176" t="s">
        <v>283</v>
      </c>
      <c r="D45" s="177" t="s">
        <v>300</v>
      </c>
      <c r="E45" s="166" t="s">
        <v>86</v>
      </c>
      <c r="F45" s="187"/>
      <c r="G45" s="187">
        <v>6.46</v>
      </c>
      <c r="H45" s="169">
        <f t="shared" si="2"/>
        <v>1.9316809848908798</v>
      </c>
      <c r="I45" s="169">
        <v>6.46</v>
      </c>
      <c r="J45" s="290">
        <f>G45*F45</f>
        <v>0</v>
      </c>
      <c r="K45" s="310">
        <f t="shared" si="0"/>
        <v>0</v>
      </c>
      <c r="L45" s="279"/>
      <c r="M45" s="274">
        <f t="shared" si="1"/>
        <v>0</v>
      </c>
      <c r="N45" s="325"/>
      <c r="O45" s="326">
        <f t="shared" si="3"/>
        <v>0</v>
      </c>
      <c r="P45" s="331"/>
      <c r="Q45" s="332">
        <f t="shared" si="4"/>
        <v>0</v>
      </c>
    </row>
    <row r="46" spans="1:17" s="130" customFormat="1" ht="26.25">
      <c r="A46" s="190" t="s">
        <v>183</v>
      </c>
      <c r="B46" s="166">
        <v>103669</v>
      </c>
      <c r="C46" s="176" t="s">
        <v>70</v>
      </c>
      <c r="D46" s="177" t="s">
        <v>181</v>
      </c>
      <c r="E46" s="166" t="s">
        <v>61</v>
      </c>
      <c r="F46" s="187">
        <v>2.04</v>
      </c>
      <c r="G46" s="187">
        <v>1111.51</v>
      </c>
      <c r="H46" s="169">
        <f t="shared" si="2"/>
        <v>332.36574791270306</v>
      </c>
      <c r="I46" s="169">
        <f>G46+H46</f>
        <v>1443.875747912703</v>
      </c>
      <c r="J46" s="290">
        <f>F46*I46</f>
        <v>2945.506525741914</v>
      </c>
      <c r="K46" s="310">
        <f t="shared" si="0"/>
        <v>0.012042745987764366</v>
      </c>
      <c r="L46" s="279"/>
      <c r="M46" s="274">
        <f t="shared" si="1"/>
        <v>0</v>
      </c>
      <c r="N46" s="325">
        <v>0.3</v>
      </c>
      <c r="O46" s="326">
        <f t="shared" si="3"/>
        <v>883.6519577225743</v>
      </c>
      <c r="P46" s="331">
        <v>0.7</v>
      </c>
      <c r="Q46" s="332">
        <f t="shared" si="4"/>
        <v>2061.8545680193397</v>
      </c>
    </row>
    <row r="47" spans="1:17" ht="16.5" customHeight="1">
      <c r="A47" s="188"/>
      <c r="B47" s="184"/>
      <c r="C47" s="184"/>
      <c r="D47" s="185" t="s">
        <v>471</v>
      </c>
      <c r="E47" s="186"/>
      <c r="F47" s="187"/>
      <c r="G47" s="187"/>
      <c r="H47" s="169"/>
      <c r="I47" s="193"/>
      <c r="J47" s="285"/>
      <c r="K47" s="310"/>
      <c r="L47" s="279"/>
      <c r="M47" s="274"/>
      <c r="N47" s="325"/>
      <c r="O47" s="326"/>
      <c r="P47" s="331"/>
      <c r="Q47" s="332"/>
    </row>
    <row r="48" spans="1:17" ht="26.25">
      <c r="A48" s="190" t="s">
        <v>184</v>
      </c>
      <c r="B48" s="166">
        <v>96536</v>
      </c>
      <c r="C48" s="176" t="s">
        <v>70</v>
      </c>
      <c r="D48" s="177" t="s">
        <v>178</v>
      </c>
      <c r="E48" s="166" t="s">
        <v>5</v>
      </c>
      <c r="F48" s="187">
        <v>47.87</v>
      </c>
      <c r="G48" s="187">
        <v>73.43</v>
      </c>
      <c r="H48" s="169">
        <f t="shared" si="2"/>
        <v>21.957172557358717</v>
      </c>
      <c r="I48" s="170">
        <f aca="true" t="shared" si="5" ref="I48:I53">G48+H48</f>
        <v>95.38717255735872</v>
      </c>
      <c r="J48" s="285">
        <f aca="true" t="shared" si="6" ref="J48:J53">F48*I48</f>
        <v>4566.183950320762</v>
      </c>
      <c r="K48" s="310">
        <f t="shared" si="0"/>
        <v>0.018668909054027193</v>
      </c>
      <c r="L48" s="279"/>
      <c r="M48" s="274">
        <f t="shared" si="1"/>
        <v>0</v>
      </c>
      <c r="N48" s="325"/>
      <c r="O48" s="326">
        <f aca="true" t="shared" si="7" ref="O48:O53">$J48*N48</f>
        <v>0</v>
      </c>
      <c r="P48" s="331">
        <v>1</v>
      </c>
      <c r="Q48" s="332">
        <f aca="true" t="shared" si="8" ref="Q48:Q53">$J48*P48</f>
        <v>4566.183950320762</v>
      </c>
    </row>
    <row r="49" spans="1:17" ht="26.25">
      <c r="A49" s="188" t="s">
        <v>185</v>
      </c>
      <c r="B49" s="166">
        <v>96545</v>
      </c>
      <c r="C49" s="176" t="s">
        <v>70</v>
      </c>
      <c r="D49" s="177" t="s">
        <v>386</v>
      </c>
      <c r="E49" s="166" t="s">
        <v>86</v>
      </c>
      <c r="F49" s="187">
        <v>165</v>
      </c>
      <c r="G49" s="187">
        <v>15.71</v>
      </c>
      <c r="H49" s="169">
        <f t="shared" si="2"/>
        <v>4.697632859541134</v>
      </c>
      <c r="I49" s="170">
        <f t="shared" si="5"/>
        <v>20.407632859541135</v>
      </c>
      <c r="J49" s="285">
        <f t="shared" si="6"/>
        <v>3367.259421824287</v>
      </c>
      <c r="K49" s="310">
        <f t="shared" si="0"/>
        <v>0.013767088796967508</v>
      </c>
      <c r="L49" s="279"/>
      <c r="M49" s="274">
        <f t="shared" si="1"/>
        <v>0</v>
      </c>
      <c r="N49" s="325"/>
      <c r="O49" s="326">
        <f t="shared" si="7"/>
        <v>0</v>
      </c>
      <c r="P49" s="331">
        <v>1</v>
      </c>
      <c r="Q49" s="332">
        <f t="shared" si="8"/>
        <v>3367.259421824287</v>
      </c>
    </row>
    <row r="50" spans="1:17" ht="26.25" hidden="1">
      <c r="A50" s="190" t="s">
        <v>429</v>
      </c>
      <c r="B50" s="166">
        <v>96546</v>
      </c>
      <c r="C50" s="176" t="s">
        <v>70</v>
      </c>
      <c r="D50" s="177" t="s">
        <v>384</v>
      </c>
      <c r="E50" s="166" t="s">
        <v>86</v>
      </c>
      <c r="F50" s="187"/>
      <c r="G50" s="187">
        <v>14.01</v>
      </c>
      <c r="H50" s="169">
        <f t="shared" si="2"/>
        <v>4.18929575825406</v>
      </c>
      <c r="I50" s="170">
        <f t="shared" si="5"/>
        <v>18.19929575825406</v>
      </c>
      <c r="J50" s="285">
        <f t="shared" si="6"/>
        <v>0</v>
      </c>
      <c r="K50" s="310">
        <f t="shared" si="0"/>
        <v>0</v>
      </c>
      <c r="L50" s="279"/>
      <c r="M50" s="274">
        <f t="shared" si="1"/>
        <v>0</v>
      </c>
      <c r="N50" s="325"/>
      <c r="O50" s="326">
        <f t="shared" si="7"/>
        <v>0</v>
      </c>
      <c r="P50" s="331"/>
      <c r="Q50" s="332">
        <f t="shared" si="8"/>
        <v>0</v>
      </c>
    </row>
    <row r="51" spans="1:17" ht="26.25" hidden="1">
      <c r="A51" s="188" t="s">
        <v>430</v>
      </c>
      <c r="B51" s="166">
        <v>96547</v>
      </c>
      <c r="C51" s="176" t="s">
        <v>70</v>
      </c>
      <c r="D51" s="177" t="s">
        <v>387</v>
      </c>
      <c r="E51" s="166" t="s">
        <v>86</v>
      </c>
      <c r="F51" s="187"/>
      <c r="G51" s="187">
        <v>11.85</v>
      </c>
      <c r="H51" s="169">
        <f t="shared" si="2"/>
        <v>3.54340861779519</v>
      </c>
      <c r="I51" s="170">
        <f t="shared" si="5"/>
        <v>15.39340861779519</v>
      </c>
      <c r="J51" s="285">
        <f t="shared" si="6"/>
        <v>0</v>
      </c>
      <c r="K51" s="310">
        <f t="shared" si="0"/>
        <v>0</v>
      </c>
      <c r="L51" s="279"/>
      <c r="M51" s="274">
        <f t="shared" si="1"/>
        <v>0</v>
      </c>
      <c r="N51" s="325"/>
      <c r="O51" s="326">
        <f t="shared" si="7"/>
        <v>0</v>
      </c>
      <c r="P51" s="331"/>
      <c r="Q51" s="332">
        <f t="shared" si="8"/>
        <v>0</v>
      </c>
    </row>
    <row r="52" spans="1:17" ht="26.25">
      <c r="A52" s="190" t="s">
        <v>431</v>
      </c>
      <c r="B52" s="166">
        <v>104111</v>
      </c>
      <c r="C52" s="176" t="s">
        <v>70</v>
      </c>
      <c r="D52" s="177" t="s">
        <v>385</v>
      </c>
      <c r="E52" s="166" t="s">
        <v>86</v>
      </c>
      <c r="F52" s="187">
        <v>65</v>
      </c>
      <c r="G52" s="187">
        <v>20.27</v>
      </c>
      <c r="H52" s="169">
        <f t="shared" si="2"/>
        <v>6.061172378287637</v>
      </c>
      <c r="I52" s="170">
        <f t="shared" si="5"/>
        <v>26.331172378287636</v>
      </c>
      <c r="J52" s="285">
        <f t="shared" si="6"/>
        <v>1711.5262045886964</v>
      </c>
      <c r="K52" s="310">
        <f t="shared" si="0"/>
        <v>0.006997599615934471</v>
      </c>
      <c r="L52" s="279"/>
      <c r="M52" s="274">
        <f t="shared" si="1"/>
        <v>0</v>
      </c>
      <c r="N52" s="325"/>
      <c r="O52" s="326">
        <f t="shared" si="7"/>
        <v>0</v>
      </c>
      <c r="P52" s="331">
        <v>1</v>
      </c>
      <c r="Q52" s="332">
        <f t="shared" si="8"/>
        <v>1711.5262045886964</v>
      </c>
    </row>
    <row r="53" spans="1:17" ht="39">
      <c r="A53" s="188" t="s">
        <v>333</v>
      </c>
      <c r="B53" s="166">
        <v>103682</v>
      </c>
      <c r="C53" s="176" t="s">
        <v>70</v>
      </c>
      <c r="D53" s="177" t="s">
        <v>388</v>
      </c>
      <c r="E53" s="166" t="s">
        <v>61</v>
      </c>
      <c r="F53" s="187">
        <v>3.14</v>
      </c>
      <c r="G53" s="187">
        <v>1127.28</v>
      </c>
      <c r="H53" s="169">
        <f t="shared" si="2"/>
        <v>337.0813220817014</v>
      </c>
      <c r="I53" s="170">
        <f t="shared" si="5"/>
        <v>1464.3613220817015</v>
      </c>
      <c r="J53" s="285">
        <f t="shared" si="6"/>
        <v>4598.094551336543</v>
      </c>
      <c r="K53" s="310">
        <f t="shared" si="0"/>
        <v>0.018799376007330972</v>
      </c>
      <c r="L53" s="279"/>
      <c r="M53" s="274">
        <f t="shared" si="1"/>
        <v>0</v>
      </c>
      <c r="N53" s="325"/>
      <c r="O53" s="326">
        <f t="shared" si="7"/>
        <v>0</v>
      </c>
      <c r="P53" s="331">
        <v>1</v>
      </c>
      <c r="Q53" s="332">
        <f t="shared" si="8"/>
        <v>4598.094551336543</v>
      </c>
    </row>
    <row r="54" spans="1:17" ht="12.75">
      <c r="A54" s="353" t="s">
        <v>40</v>
      </c>
      <c r="B54" s="354"/>
      <c r="C54" s="354"/>
      <c r="D54" s="354"/>
      <c r="E54" s="354"/>
      <c r="F54" s="354"/>
      <c r="G54" s="354"/>
      <c r="H54" s="354"/>
      <c r="I54" s="354"/>
      <c r="J54" s="286">
        <f>SUM(J29:J53)</f>
        <v>53828.8188105858</v>
      </c>
      <c r="K54" s="310"/>
      <c r="L54" s="279"/>
      <c r="M54" s="274"/>
      <c r="N54" s="325"/>
      <c r="O54" s="326"/>
      <c r="P54" s="331"/>
      <c r="Q54" s="332"/>
    </row>
    <row r="55" spans="1:17" ht="13.5" thickBot="1">
      <c r="A55" s="148"/>
      <c r="B55" s="149"/>
      <c r="C55" s="149"/>
      <c r="D55" s="149"/>
      <c r="E55" s="149"/>
      <c r="F55" s="149"/>
      <c r="G55" s="149"/>
      <c r="H55" s="149"/>
      <c r="I55" s="149"/>
      <c r="J55" s="286"/>
      <c r="K55" s="312"/>
      <c r="L55" s="279"/>
      <c r="M55" s="274"/>
      <c r="N55" s="325"/>
      <c r="O55" s="326"/>
      <c r="P55" s="331"/>
      <c r="Q55" s="332"/>
    </row>
    <row r="56" spans="1:17" ht="19.5" customHeight="1">
      <c r="A56" s="160" t="s">
        <v>158</v>
      </c>
      <c r="B56" s="161"/>
      <c r="C56" s="161"/>
      <c r="D56" s="162" t="s">
        <v>357</v>
      </c>
      <c r="E56" s="162"/>
      <c r="F56" s="163"/>
      <c r="G56" s="163"/>
      <c r="H56" s="163"/>
      <c r="I56" s="163"/>
      <c r="J56" s="292">
        <f>J60</f>
        <v>33366.610277043095</v>
      </c>
      <c r="K56" s="315">
        <f>J56/$J$9</f>
        <v>0.1364198682051625</v>
      </c>
      <c r="L56" s="278"/>
      <c r="M56" s="273">
        <f>SUM(M57:M59)</f>
        <v>0</v>
      </c>
      <c r="N56" s="278"/>
      <c r="O56" s="273">
        <f>SUM(O57:O59)</f>
        <v>1227.8912862540576</v>
      </c>
      <c r="P56" s="278"/>
      <c r="Q56" s="273">
        <f>SUM(Q57:Q59)</f>
        <v>4911.56514501623</v>
      </c>
    </row>
    <row r="57" spans="1:17" ht="36" customHeight="1" hidden="1">
      <c r="A57" s="194" t="s">
        <v>159</v>
      </c>
      <c r="B57" s="176">
        <v>101162</v>
      </c>
      <c r="C57" s="176" t="s">
        <v>70</v>
      </c>
      <c r="D57" s="177" t="s">
        <v>393</v>
      </c>
      <c r="E57" s="165" t="s">
        <v>5</v>
      </c>
      <c r="F57" s="193"/>
      <c r="G57" s="193">
        <v>153.13</v>
      </c>
      <c r="H57" s="169">
        <f>0.3*G57</f>
        <v>45.939</v>
      </c>
      <c r="I57" s="170">
        <f>G57+H57</f>
        <v>199.069</v>
      </c>
      <c r="J57" s="285">
        <f>F57*I57</f>
        <v>0</v>
      </c>
      <c r="K57" s="310">
        <f>J57/$J$9</f>
        <v>0</v>
      </c>
      <c r="L57" s="279"/>
      <c r="M57" s="274">
        <f>$J57*L57</f>
        <v>0</v>
      </c>
      <c r="N57" s="279"/>
      <c r="O57" s="274">
        <f>$J57*N57</f>
        <v>0</v>
      </c>
      <c r="P57" s="279"/>
      <c r="Q57" s="274">
        <f>$J57*P57</f>
        <v>0</v>
      </c>
    </row>
    <row r="58" spans="1:17" ht="65.25" customHeight="1">
      <c r="A58" s="194" t="s">
        <v>159</v>
      </c>
      <c r="B58" s="176" t="s">
        <v>501</v>
      </c>
      <c r="C58" s="176" t="s">
        <v>70</v>
      </c>
      <c r="D58" s="177" t="s">
        <v>394</v>
      </c>
      <c r="E58" s="165" t="s">
        <v>5</v>
      </c>
      <c r="F58" s="193">
        <v>134.85</v>
      </c>
      <c r="G58" s="193">
        <v>155.43</v>
      </c>
      <c r="H58" s="169">
        <f>$G$5*G58</f>
        <v>46.47696214885286</v>
      </c>
      <c r="I58" s="170">
        <f>G58+H58</f>
        <v>201.90696214885287</v>
      </c>
      <c r="J58" s="285">
        <f>F58*I58</f>
        <v>27227.15384577281</v>
      </c>
      <c r="K58" s="310">
        <f>J58/$J$9</f>
        <v>0.11131861188181709</v>
      </c>
      <c r="L58" s="279"/>
      <c r="M58" s="274">
        <f>$J58*L58</f>
        <v>0</v>
      </c>
      <c r="N58" s="325"/>
      <c r="O58" s="326">
        <f>$J58*N58</f>
        <v>0</v>
      </c>
      <c r="P58" s="331"/>
      <c r="Q58" s="332">
        <f>$J58*P58</f>
        <v>0</v>
      </c>
    </row>
    <row r="59" spans="1:17" ht="42" customHeight="1">
      <c r="A59" s="194" t="s">
        <v>358</v>
      </c>
      <c r="B59" s="176">
        <v>103322</v>
      </c>
      <c r="C59" s="176" t="s">
        <v>70</v>
      </c>
      <c r="D59" s="177" t="s">
        <v>390</v>
      </c>
      <c r="E59" s="165" t="s">
        <v>5</v>
      </c>
      <c r="F59" s="193">
        <v>80.79</v>
      </c>
      <c r="G59" s="193">
        <v>58.5</v>
      </c>
      <c r="H59" s="169">
        <f>$G$5*G59</f>
        <v>17.492776720761064</v>
      </c>
      <c r="I59" s="170">
        <f>G59+H59</f>
        <v>75.99277672076107</v>
      </c>
      <c r="J59" s="285">
        <f>F59*I59</f>
        <v>6139.456431270288</v>
      </c>
      <c r="K59" s="310">
        <f>J59/$J$9</f>
        <v>0.02510125632334541</v>
      </c>
      <c r="L59" s="279"/>
      <c r="M59" s="274">
        <f>$J59*L59</f>
        <v>0</v>
      </c>
      <c r="N59" s="325">
        <v>0.2</v>
      </c>
      <c r="O59" s="326">
        <f>$J59*N59</f>
        <v>1227.8912862540576</v>
      </c>
      <c r="P59" s="331">
        <v>0.8</v>
      </c>
      <c r="Q59" s="332">
        <f>$J59*P59</f>
        <v>4911.56514501623</v>
      </c>
    </row>
    <row r="60" spans="1:17" ht="12.75">
      <c r="A60" s="353" t="s">
        <v>262</v>
      </c>
      <c r="B60" s="354"/>
      <c r="C60" s="354"/>
      <c r="D60" s="354"/>
      <c r="E60" s="370"/>
      <c r="F60" s="370"/>
      <c r="G60" s="370"/>
      <c r="H60" s="370"/>
      <c r="I60" s="370"/>
      <c r="J60" s="286">
        <f>SUM(J57:J59)</f>
        <v>33366.610277043095</v>
      </c>
      <c r="K60" s="310"/>
      <c r="L60" s="279"/>
      <c r="M60" s="274"/>
      <c r="N60" s="325"/>
      <c r="O60" s="326"/>
      <c r="P60" s="331"/>
      <c r="Q60" s="332"/>
    </row>
    <row r="61" spans="1:17" ht="13.5" thickBot="1">
      <c r="A61" s="91"/>
      <c r="B61" s="1"/>
      <c r="C61" s="1"/>
      <c r="D61" s="8"/>
      <c r="E61" s="9"/>
      <c r="F61" s="10"/>
      <c r="G61" s="10"/>
      <c r="H61" s="10"/>
      <c r="I61" s="13"/>
      <c r="J61" s="287"/>
      <c r="K61" s="312"/>
      <c r="L61" s="279"/>
      <c r="M61" s="274"/>
      <c r="N61" s="325"/>
      <c r="O61" s="326"/>
      <c r="P61" s="331"/>
      <c r="Q61" s="332"/>
    </row>
    <row r="62" spans="1:17" ht="19.5" customHeight="1">
      <c r="A62" s="160" t="s">
        <v>41</v>
      </c>
      <c r="B62" s="161"/>
      <c r="C62" s="161"/>
      <c r="D62" s="162" t="s">
        <v>4</v>
      </c>
      <c r="E62" s="162"/>
      <c r="F62" s="163"/>
      <c r="G62" s="163"/>
      <c r="H62" s="163"/>
      <c r="I62" s="163"/>
      <c r="J62" s="292">
        <f>J77</f>
        <v>1546.8980511444884</v>
      </c>
      <c r="K62" s="315">
        <f aca="true" t="shared" si="9" ref="K62:K76">J62/$J$9</f>
        <v>0.006324515031997275</v>
      </c>
      <c r="L62" s="278"/>
      <c r="M62" s="273">
        <f>SUM(M63:M67)</f>
        <v>0</v>
      </c>
      <c r="N62" s="278"/>
      <c r="O62" s="273">
        <f>SUM(O63:O67)</f>
        <v>0</v>
      </c>
      <c r="P62" s="278"/>
      <c r="Q62" s="273">
        <f>SUM(Q63:Q67)</f>
        <v>0</v>
      </c>
    </row>
    <row r="63" spans="1:17" ht="12.75">
      <c r="A63" s="164"/>
      <c r="B63" s="195"/>
      <c r="C63" s="195"/>
      <c r="D63" s="196" t="s">
        <v>360</v>
      </c>
      <c r="E63" s="165"/>
      <c r="F63" s="197"/>
      <c r="G63" s="197"/>
      <c r="H63" s="197"/>
      <c r="I63" s="197"/>
      <c r="J63" s="291"/>
      <c r="K63" s="310">
        <f t="shared" si="9"/>
        <v>0</v>
      </c>
      <c r="L63" s="279"/>
      <c r="M63" s="274">
        <f>$J63*L63</f>
        <v>0</v>
      </c>
      <c r="N63" s="325"/>
      <c r="O63" s="326">
        <f>$J63*N63</f>
        <v>0</v>
      </c>
      <c r="P63" s="331"/>
      <c r="Q63" s="332">
        <f>$J63*P63</f>
        <v>0</v>
      </c>
    </row>
    <row r="64" spans="1:17" ht="52.5" hidden="1">
      <c r="A64" s="198" t="s">
        <v>432</v>
      </c>
      <c r="B64" s="199">
        <v>90844</v>
      </c>
      <c r="C64" s="176" t="s">
        <v>70</v>
      </c>
      <c r="D64" s="177" t="s">
        <v>392</v>
      </c>
      <c r="E64" s="165" t="s">
        <v>2</v>
      </c>
      <c r="F64" s="193"/>
      <c r="G64" s="193">
        <v>991.43</v>
      </c>
      <c r="H64" s="169">
        <f aca="true" t="shared" si="10" ref="H64:H69">0.3*G64</f>
        <v>297.429</v>
      </c>
      <c r="I64" s="170">
        <f aca="true" t="shared" si="11" ref="I64:I69">G64+H64</f>
        <v>1288.859</v>
      </c>
      <c r="J64" s="285">
        <f aca="true" t="shared" si="12" ref="J64:J69">F64*I64</f>
        <v>0</v>
      </c>
      <c r="K64" s="310">
        <f t="shared" si="9"/>
        <v>0</v>
      </c>
      <c r="L64" s="279"/>
      <c r="M64" s="274">
        <f aca="true" t="shared" si="13" ref="M64:M90">$J64*L64</f>
        <v>0</v>
      </c>
      <c r="N64" s="325"/>
      <c r="O64" s="326">
        <f aca="true" t="shared" si="14" ref="O64:O76">$J64*N64</f>
        <v>0</v>
      </c>
      <c r="P64" s="331"/>
      <c r="Q64" s="332">
        <f aca="true" t="shared" si="15" ref="Q64:Q76">$J64*P64</f>
        <v>0</v>
      </c>
    </row>
    <row r="65" spans="1:17" ht="52.5" hidden="1">
      <c r="A65" s="198" t="s">
        <v>87</v>
      </c>
      <c r="B65" s="199">
        <v>90843</v>
      </c>
      <c r="C65" s="176" t="s">
        <v>70</v>
      </c>
      <c r="D65" s="177" t="s">
        <v>391</v>
      </c>
      <c r="E65" s="165" t="s">
        <v>2</v>
      </c>
      <c r="F65" s="193"/>
      <c r="G65" s="193">
        <v>907.25</v>
      </c>
      <c r="H65" s="169">
        <f t="shared" si="10"/>
        <v>272.175</v>
      </c>
      <c r="I65" s="170">
        <f t="shared" si="11"/>
        <v>1179.425</v>
      </c>
      <c r="J65" s="285">
        <f t="shared" si="12"/>
        <v>0</v>
      </c>
      <c r="K65" s="310">
        <f t="shared" si="9"/>
        <v>0</v>
      </c>
      <c r="L65" s="279"/>
      <c r="M65" s="274">
        <f t="shared" si="13"/>
        <v>0</v>
      </c>
      <c r="N65" s="325"/>
      <c r="O65" s="326">
        <f t="shared" si="14"/>
        <v>0</v>
      </c>
      <c r="P65" s="331"/>
      <c r="Q65" s="332">
        <f t="shared" si="15"/>
        <v>0</v>
      </c>
    </row>
    <row r="66" spans="1:17" ht="26.25" hidden="1">
      <c r="A66" s="198" t="s">
        <v>161</v>
      </c>
      <c r="B66" s="199">
        <v>90801</v>
      </c>
      <c r="C66" s="176" t="s">
        <v>70</v>
      </c>
      <c r="D66" s="177" t="s">
        <v>284</v>
      </c>
      <c r="E66" s="165" t="s">
        <v>2</v>
      </c>
      <c r="F66" s="193"/>
      <c r="G66" s="193"/>
      <c r="H66" s="169">
        <f t="shared" si="10"/>
        <v>0</v>
      </c>
      <c r="I66" s="170">
        <f t="shared" si="11"/>
        <v>0</v>
      </c>
      <c r="J66" s="285">
        <f t="shared" si="12"/>
        <v>0</v>
      </c>
      <c r="K66" s="310">
        <f t="shared" si="9"/>
        <v>0</v>
      </c>
      <c r="L66" s="279"/>
      <c r="M66" s="274">
        <f t="shared" si="13"/>
        <v>0</v>
      </c>
      <c r="N66" s="325"/>
      <c r="O66" s="326">
        <f t="shared" si="14"/>
        <v>0</v>
      </c>
      <c r="P66" s="331"/>
      <c r="Q66" s="332">
        <f t="shared" si="15"/>
        <v>0</v>
      </c>
    </row>
    <row r="67" spans="1:17" ht="26.25">
      <c r="A67" s="198" t="s">
        <v>432</v>
      </c>
      <c r="B67" s="199">
        <v>90068</v>
      </c>
      <c r="C67" s="176" t="s">
        <v>314</v>
      </c>
      <c r="D67" s="177" t="s">
        <v>472</v>
      </c>
      <c r="E67" s="165" t="s">
        <v>5</v>
      </c>
      <c r="F67" s="193">
        <v>3.36</v>
      </c>
      <c r="G67" s="193">
        <v>354.41</v>
      </c>
      <c r="H67" s="169">
        <f>$G$5*G67</f>
        <v>105.97632474538341</v>
      </c>
      <c r="I67" s="170">
        <f t="shared" si="11"/>
        <v>460.38632474538343</v>
      </c>
      <c r="J67" s="285">
        <f t="shared" si="12"/>
        <v>1546.8980511444884</v>
      </c>
      <c r="K67" s="310">
        <f t="shared" si="9"/>
        <v>0.006324515031997275</v>
      </c>
      <c r="L67" s="279"/>
      <c r="M67" s="274">
        <f t="shared" si="13"/>
        <v>0</v>
      </c>
      <c r="N67" s="325"/>
      <c r="O67" s="326">
        <f t="shared" si="14"/>
        <v>0</v>
      </c>
      <c r="P67" s="331"/>
      <c r="Q67" s="332">
        <f t="shared" si="15"/>
        <v>0</v>
      </c>
    </row>
    <row r="68" spans="1:17" ht="12.75" hidden="1">
      <c r="A68" s="198" t="s">
        <v>162</v>
      </c>
      <c r="B68" s="199">
        <v>90821</v>
      </c>
      <c r="C68" s="176" t="s">
        <v>70</v>
      </c>
      <c r="D68" s="177" t="s">
        <v>285</v>
      </c>
      <c r="E68" s="165" t="s">
        <v>2</v>
      </c>
      <c r="F68" s="193"/>
      <c r="G68" s="193"/>
      <c r="H68" s="169">
        <f t="shared" si="10"/>
        <v>0</v>
      </c>
      <c r="I68" s="170">
        <f t="shared" si="11"/>
        <v>0</v>
      </c>
      <c r="J68" s="285">
        <f t="shared" si="12"/>
        <v>0</v>
      </c>
      <c r="K68" s="310">
        <f t="shared" si="9"/>
        <v>0</v>
      </c>
      <c r="L68" s="279"/>
      <c r="M68" s="274">
        <f t="shared" si="13"/>
        <v>0</v>
      </c>
      <c r="N68" s="325"/>
      <c r="O68" s="326">
        <f t="shared" si="14"/>
        <v>0</v>
      </c>
      <c r="P68" s="331"/>
      <c r="Q68" s="332">
        <f t="shared" si="15"/>
        <v>0</v>
      </c>
    </row>
    <row r="69" spans="1:17" ht="26.25" hidden="1">
      <c r="A69" s="198" t="s">
        <v>160</v>
      </c>
      <c r="B69" s="199">
        <v>91341</v>
      </c>
      <c r="C69" s="176" t="s">
        <v>70</v>
      </c>
      <c r="D69" s="177" t="s">
        <v>335</v>
      </c>
      <c r="E69" s="165" t="s">
        <v>5</v>
      </c>
      <c r="F69" s="193"/>
      <c r="G69" s="193">
        <v>460.45</v>
      </c>
      <c r="H69" s="169">
        <f t="shared" si="10"/>
        <v>138.135</v>
      </c>
      <c r="I69" s="170">
        <f t="shared" si="11"/>
        <v>598.585</v>
      </c>
      <c r="J69" s="285">
        <f t="shared" si="12"/>
        <v>0</v>
      </c>
      <c r="K69" s="310">
        <f t="shared" si="9"/>
        <v>0</v>
      </c>
      <c r="L69" s="279"/>
      <c r="M69" s="274">
        <f t="shared" si="13"/>
        <v>0</v>
      </c>
      <c r="N69" s="325"/>
      <c r="O69" s="326">
        <f t="shared" si="14"/>
        <v>0</v>
      </c>
      <c r="P69" s="331"/>
      <c r="Q69" s="332">
        <f t="shared" si="15"/>
        <v>0</v>
      </c>
    </row>
    <row r="70" spans="1:17" ht="12.75" hidden="1">
      <c r="A70" s="164"/>
      <c r="B70" s="176"/>
      <c r="C70" s="200"/>
      <c r="D70" s="201" t="s">
        <v>71</v>
      </c>
      <c r="E70" s="165"/>
      <c r="F70" s="193"/>
      <c r="G70" s="193"/>
      <c r="H70" s="169"/>
      <c r="I70" s="197"/>
      <c r="J70" s="285"/>
      <c r="K70" s="310">
        <f t="shared" si="9"/>
        <v>0</v>
      </c>
      <c r="L70" s="279"/>
      <c r="M70" s="274">
        <f t="shared" si="13"/>
        <v>0</v>
      </c>
      <c r="N70" s="325"/>
      <c r="O70" s="326">
        <f t="shared" si="14"/>
        <v>0</v>
      </c>
      <c r="P70" s="331"/>
      <c r="Q70" s="332">
        <f t="shared" si="15"/>
        <v>0</v>
      </c>
    </row>
    <row r="71" spans="1:17" ht="12.75" hidden="1">
      <c r="A71" s="198" t="s">
        <v>161</v>
      </c>
      <c r="B71" s="176">
        <v>90830</v>
      </c>
      <c r="C71" s="200" t="s">
        <v>70</v>
      </c>
      <c r="D71" s="177" t="s">
        <v>72</v>
      </c>
      <c r="E71" s="165" t="s">
        <v>2</v>
      </c>
      <c r="F71" s="193"/>
      <c r="G71" s="193">
        <v>158.18</v>
      </c>
      <c r="H71" s="169">
        <f>0.3*G71</f>
        <v>47.454</v>
      </c>
      <c r="I71" s="170">
        <f>G71+H71</f>
        <v>205.63400000000001</v>
      </c>
      <c r="J71" s="285">
        <f>F71*I71</f>
        <v>0</v>
      </c>
      <c r="K71" s="310">
        <f t="shared" si="9"/>
        <v>0</v>
      </c>
      <c r="L71" s="279"/>
      <c r="M71" s="274">
        <f t="shared" si="13"/>
        <v>0</v>
      </c>
      <c r="N71" s="325"/>
      <c r="O71" s="326">
        <f t="shared" si="14"/>
        <v>0</v>
      </c>
      <c r="P71" s="331"/>
      <c r="Q71" s="332">
        <f t="shared" si="15"/>
        <v>0</v>
      </c>
    </row>
    <row r="72" spans="1:17" ht="26.25" hidden="1">
      <c r="A72" s="198" t="s">
        <v>286</v>
      </c>
      <c r="B72" s="176">
        <v>90831</v>
      </c>
      <c r="C72" s="200" t="s">
        <v>70</v>
      </c>
      <c r="D72" s="177" t="s">
        <v>289</v>
      </c>
      <c r="E72" s="165" t="s">
        <v>2</v>
      </c>
      <c r="F72" s="193"/>
      <c r="G72" s="193"/>
      <c r="H72" s="169">
        <f>0.3*G72</f>
        <v>0</v>
      </c>
      <c r="I72" s="170">
        <f>G72+H72</f>
        <v>0</v>
      </c>
      <c r="J72" s="285">
        <f>F72*I72</f>
        <v>0</v>
      </c>
      <c r="K72" s="310">
        <f t="shared" si="9"/>
        <v>0</v>
      </c>
      <c r="L72" s="279"/>
      <c r="M72" s="274">
        <f t="shared" si="13"/>
        <v>0</v>
      </c>
      <c r="N72" s="325"/>
      <c r="O72" s="326">
        <f t="shared" si="14"/>
        <v>0</v>
      </c>
      <c r="P72" s="331"/>
      <c r="Q72" s="332">
        <f t="shared" si="15"/>
        <v>0</v>
      </c>
    </row>
    <row r="73" spans="1:17" ht="12.75" hidden="1">
      <c r="A73" s="202"/>
      <c r="B73" s="176"/>
      <c r="C73" s="176"/>
      <c r="D73" s="203" t="s">
        <v>186</v>
      </c>
      <c r="E73" s="203"/>
      <c r="F73" s="203"/>
      <c r="G73" s="203"/>
      <c r="H73" s="169"/>
      <c r="I73" s="204"/>
      <c r="J73" s="285"/>
      <c r="K73" s="310">
        <f t="shared" si="9"/>
        <v>0</v>
      </c>
      <c r="L73" s="279"/>
      <c r="M73" s="274">
        <f t="shared" si="13"/>
        <v>0</v>
      </c>
      <c r="N73" s="325"/>
      <c r="O73" s="326">
        <f t="shared" si="14"/>
        <v>0</v>
      </c>
      <c r="P73" s="331"/>
      <c r="Q73" s="332">
        <f t="shared" si="15"/>
        <v>0</v>
      </c>
    </row>
    <row r="74" spans="1:17" ht="12.75" hidden="1">
      <c r="A74" s="198" t="s">
        <v>287</v>
      </c>
      <c r="B74" s="176">
        <v>94559</v>
      </c>
      <c r="C74" s="176" t="s">
        <v>70</v>
      </c>
      <c r="D74" s="177" t="s">
        <v>187</v>
      </c>
      <c r="E74" s="165" t="s">
        <v>5</v>
      </c>
      <c r="F74" s="193"/>
      <c r="G74" s="193"/>
      <c r="H74" s="169">
        <f>0.3*G74</f>
        <v>0</v>
      </c>
      <c r="I74" s="170">
        <f>G74+H74</f>
        <v>0</v>
      </c>
      <c r="J74" s="285">
        <f>F74*I74</f>
        <v>0</v>
      </c>
      <c r="K74" s="310">
        <f t="shared" si="9"/>
        <v>0</v>
      </c>
      <c r="L74" s="279"/>
      <c r="M74" s="274">
        <f t="shared" si="13"/>
        <v>0</v>
      </c>
      <c r="N74" s="325"/>
      <c r="O74" s="326">
        <f t="shared" si="14"/>
        <v>0</v>
      </c>
      <c r="P74" s="331"/>
      <c r="Q74" s="332">
        <f t="shared" si="15"/>
        <v>0</v>
      </c>
    </row>
    <row r="75" spans="1:17" ht="26.25" hidden="1">
      <c r="A75" s="198" t="s">
        <v>287</v>
      </c>
      <c r="B75" s="176">
        <v>94579</v>
      </c>
      <c r="C75" s="176" t="s">
        <v>70</v>
      </c>
      <c r="D75" s="177" t="s">
        <v>290</v>
      </c>
      <c r="E75" s="165" t="s">
        <v>5</v>
      </c>
      <c r="F75" s="205"/>
      <c r="G75" s="205"/>
      <c r="H75" s="169">
        <f>0.3*G75</f>
        <v>0</v>
      </c>
      <c r="I75" s="170">
        <f>G75+H75</f>
        <v>0</v>
      </c>
      <c r="J75" s="285">
        <f>F75*I75</f>
        <v>0</v>
      </c>
      <c r="K75" s="310">
        <f t="shared" si="9"/>
        <v>0</v>
      </c>
      <c r="L75" s="279"/>
      <c r="M75" s="274">
        <f t="shared" si="13"/>
        <v>0</v>
      </c>
      <c r="N75" s="325"/>
      <c r="O75" s="326">
        <f t="shared" si="14"/>
        <v>0</v>
      </c>
      <c r="P75" s="331"/>
      <c r="Q75" s="332">
        <f t="shared" si="15"/>
        <v>0</v>
      </c>
    </row>
    <row r="76" spans="1:17" ht="26.25" hidden="1">
      <c r="A76" s="198" t="s">
        <v>288</v>
      </c>
      <c r="B76" s="176">
        <v>94576</v>
      </c>
      <c r="C76" s="176" t="s">
        <v>70</v>
      </c>
      <c r="D76" s="177" t="s">
        <v>291</v>
      </c>
      <c r="E76" s="165" t="s">
        <v>5</v>
      </c>
      <c r="F76" s="205"/>
      <c r="G76" s="205"/>
      <c r="H76" s="169">
        <f>0.3*G76</f>
        <v>0</v>
      </c>
      <c r="I76" s="170">
        <f>G76+H76</f>
        <v>0</v>
      </c>
      <c r="J76" s="285">
        <f>F76*I76</f>
        <v>0</v>
      </c>
      <c r="K76" s="310">
        <f t="shared" si="9"/>
        <v>0</v>
      </c>
      <c r="L76" s="279"/>
      <c r="M76" s="274">
        <f t="shared" si="13"/>
        <v>0</v>
      </c>
      <c r="N76" s="325"/>
      <c r="O76" s="326">
        <f t="shared" si="14"/>
        <v>0</v>
      </c>
      <c r="P76" s="331"/>
      <c r="Q76" s="332">
        <f t="shared" si="15"/>
        <v>0</v>
      </c>
    </row>
    <row r="77" spans="1:17" ht="12.75">
      <c r="A77" s="353" t="s">
        <v>42</v>
      </c>
      <c r="B77" s="354"/>
      <c r="C77" s="354"/>
      <c r="D77" s="354"/>
      <c r="E77" s="370"/>
      <c r="F77" s="370"/>
      <c r="G77" s="370"/>
      <c r="H77" s="370"/>
      <c r="I77" s="370"/>
      <c r="J77" s="286">
        <f>SUM(J64:J76)</f>
        <v>1546.8980511444884</v>
      </c>
      <c r="K77" s="310"/>
      <c r="L77" s="279"/>
      <c r="M77" s="274"/>
      <c r="N77" s="325"/>
      <c r="O77" s="326"/>
      <c r="P77" s="331"/>
      <c r="Q77" s="332"/>
    </row>
    <row r="78" spans="1:17" ht="13.5" thickBot="1">
      <c r="A78" s="322"/>
      <c r="B78" s="243"/>
      <c r="C78" s="243"/>
      <c r="D78" s="323"/>
      <c r="E78" s="168"/>
      <c r="F78" s="324"/>
      <c r="G78" s="324"/>
      <c r="H78" s="324"/>
      <c r="I78" s="170"/>
      <c r="J78" s="285"/>
      <c r="K78" s="310"/>
      <c r="L78" s="279"/>
      <c r="M78" s="274"/>
      <c r="N78" s="325"/>
      <c r="O78" s="326"/>
      <c r="P78" s="331"/>
      <c r="Q78" s="332"/>
    </row>
    <row r="79" spans="1:17" ht="13.5" hidden="1" thickBot="1">
      <c r="A79" s="160" t="s">
        <v>43</v>
      </c>
      <c r="B79" s="161"/>
      <c r="C79" s="161"/>
      <c r="D79" s="162" t="s">
        <v>73</v>
      </c>
      <c r="E79" s="162"/>
      <c r="F79" s="163"/>
      <c r="G79" s="163"/>
      <c r="H79" s="163"/>
      <c r="I79" s="163"/>
      <c r="J79" s="292">
        <f>J89</f>
        <v>0</v>
      </c>
      <c r="K79" s="310">
        <f aca="true" t="shared" si="16" ref="K79:K93">J79/$J$9</f>
        <v>0</v>
      </c>
      <c r="L79" s="279"/>
      <c r="M79" s="274">
        <f t="shared" si="13"/>
        <v>0</v>
      </c>
      <c r="N79" s="279"/>
      <c r="O79" s="274">
        <f aca="true" t="shared" si="17" ref="O79:O90">$J79*N79</f>
        <v>0</v>
      </c>
      <c r="P79" s="331"/>
      <c r="Q79" s="332">
        <f aca="true" t="shared" si="18" ref="Q79:Q90">$J79*P79</f>
        <v>0</v>
      </c>
    </row>
    <row r="80" spans="1:17" ht="39.75" hidden="1" thickBot="1">
      <c r="A80" s="198" t="s">
        <v>16</v>
      </c>
      <c r="B80" s="200">
        <v>92543</v>
      </c>
      <c r="C80" s="200" t="s">
        <v>70</v>
      </c>
      <c r="D80" s="177" t="s">
        <v>292</v>
      </c>
      <c r="E80" s="165" t="s">
        <v>5</v>
      </c>
      <c r="F80" s="193"/>
      <c r="G80" s="193">
        <v>14.08</v>
      </c>
      <c r="H80" s="169">
        <f aca="true" t="shared" si="19" ref="H80:H88">0.3*G80</f>
        <v>4.224</v>
      </c>
      <c r="I80" s="170">
        <f aca="true" t="shared" si="20" ref="I80:I88">G80+H80</f>
        <v>18.304000000000002</v>
      </c>
      <c r="J80" s="285">
        <f aca="true" t="shared" si="21" ref="J80:J88">F80*I80</f>
        <v>0</v>
      </c>
      <c r="K80" s="310">
        <f t="shared" si="16"/>
        <v>0</v>
      </c>
      <c r="L80" s="279"/>
      <c r="M80" s="274">
        <f t="shared" si="13"/>
        <v>0</v>
      </c>
      <c r="N80" s="279"/>
      <c r="O80" s="274">
        <f t="shared" si="17"/>
        <v>0</v>
      </c>
      <c r="P80" s="331"/>
      <c r="Q80" s="332">
        <f t="shared" si="18"/>
        <v>0</v>
      </c>
    </row>
    <row r="81" spans="1:17" ht="39.75" hidden="1" thickBot="1">
      <c r="A81" s="198" t="s">
        <v>17</v>
      </c>
      <c r="B81" s="200">
        <v>92255</v>
      </c>
      <c r="C81" s="200" t="s">
        <v>70</v>
      </c>
      <c r="D81" s="177" t="s">
        <v>355</v>
      </c>
      <c r="E81" s="165" t="s">
        <v>5</v>
      </c>
      <c r="F81" s="193"/>
      <c r="G81" s="193">
        <v>33.67</v>
      </c>
      <c r="H81" s="169">
        <f t="shared" si="19"/>
        <v>10.101</v>
      </c>
      <c r="I81" s="170">
        <f t="shared" si="20"/>
        <v>43.771</v>
      </c>
      <c r="J81" s="285">
        <f t="shared" si="21"/>
        <v>0</v>
      </c>
      <c r="K81" s="310">
        <f t="shared" si="16"/>
        <v>0</v>
      </c>
      <c r="L81" s="279"/>
      <c r="M81" s="274">
        <f t="shared" si="13"/>
        <v>0</v>
      </c>
      <c r="N81" s="279"/>
      <c r="O81" s="274">
        <f t="shared" si="17"/>
        <v>0</v>
      </c>
      <c r="P81" s="331"/>
      <c r="Q81" s="332">
        <f t="shared" si="18"/>
        <v>0</v>
      </c>
    </row>
    <row r="82" spans="1:17" ht="27" hidden="1" thickBot="1">
      <c r="A82" s="198" t="s">
        <v>18</v>
      </c>
      <c r="B82" s="200">
        <v>94213</v>
      </c>
      <c r="C82" s="200" t="s">
        <v>70</v>
      </c>
      <c r="D82" s="177" t="s">
        <v>356</v>
      </c>
      <c r="E82" s="165" t="s">
        <v>5</v>
      </c>
      <c r="F82" s="193"/>
      <c r="G82" s="193">
        <v>42.12</v>
      </c>
      <c r="H82" s="169">
        <f t="shared" si="19"/>
        <v>12.636</v>
      </c>
      <c r="I82" s="170">
        <f t="shared" si="20"/>
        <v>54.756</v>
      </c>
      <c r="J82" s="285">
        <f t="shared" si="21"/>
        <v>0</v>
      </c>
      <c r="K82" s="310">
        <f t="shared" si="16"/>
        <v>0</v>
      </c>
      <c r="L82" s="279"/>
      <c r="M82" s="274">
        <f t="shared" si="13"/>
        <v>0</v>
      </c>
      <c r="N82" s="279"/>
      <c r="O82" s="274">
        <f t="shared" si="17"/>
        <v>0</v>
      </c>
      <c r="P82" s="331"/>
      <c r="Q82" s="332">
        <f t="shared" si="18"/>
        <v>0</v>
      </c>
    </row>
    <row r="83" spans="1:17" ht="13.5" hidden="1" thickBot="1">
      <c r="A83" s="198" t="s">
        <v>19</v>
      </c>
      <c r="B83" s="200">
        <v>75220</v>
      </c>
      <c r="C83" s="200" t="s">
        <v>70</v>
      </c>
      <c r="D83" s="177" t="s">
        <v>295</v>
      </c>
      <c r="E83" s="165" t="s">
        <v>1</v>
      </c>
      <c r="F83" s="193"/>
      <c r="G83" s="193">
        <v>51.31</v>
      </c>
      <c r="H83" s="169">
        <f t="shared" si="19"/>
        <v>15.393</v>
      </c>
      <c r="I83" s="170">
        <f t="shared" si="20"/>
        <v>66.703</v>
      </c>
      <c r="J83" s="285">
        <f t="shared" si="21"/>
        <v>0</v>
      </c>
      <c r="K83" s="310">
        <f t="shared" si="16"/>
        <v>0</v>
      </c>
      <c r="L83" s="279"/>
      <c r="M83" s="274">
        <f t="shared" si="13"/>
        <v>0</v>
      </c>
      <c r="N83" s="279"/>
      <c r="O83" s="274">
        <f t="shared" si="17"/>
        <v>0</v>
      </c>
      <c r="P83" s="331"/>
      <c r="Q83" s="332">
        <f t="shared" si="18"/>
        <v>0</v>
      </c>
    </row>
    <row r="84" spans="1:17" ht="13.5" hidden="1" thickBot="1">
      <c r="A84" s="198" t="s">
        <v>296</v>
      </c>
      <c r="B84" s="200">
        <v>55960</v>
      </c>
      <c r="C84" s="200" t="s">
        <v>70</v>
      </c>
      <c r="D84" s="177" t="s">
        <v>125</v>
      </c>
      <c r="E84" s="165" t="s">
        <v>5</v>
      </c>
      <c r="F84" s="193"/>
      <c r="G84" s="193">
        <v>4.66</v>
      </c>
      <c r="H84" s="169">
        <f t="shared" si="19"/>
        <v>1.398</v>
      </c>
      <c r="I84" s="170">
        <f t="shared" si="20"/>
        <v>6.058</v>
      </c>
      <c r="J84" s="285">
        <f t="shared" si="21"/>
        <v>0</v>
      </c>
      <c r="K84" s="310">
        <f t="shared" si="16"/>
        <v>0</v>
      </c>
      <c r="L84" s="279"/>
      <c r="M84" s="274">
        <f t="shared" si="13"/>
        <v>0</v>
      </c>
      <c r="N84" s="279"/>
      <c r="O84" s="274">
        <f t="shared" si="17"/>
        <v>0</v>
      </c>
      <c r="P84" s="331"/>
      <c r="Q84" s="332">
        <f t="shared" si="18"/>
        <v>0</v>
      </c>
    </row>
    <row r="85" spans="1:17" ht="39.75" hidden="1" thickBot="1">
      <c r="A85" s="198" t="s">
        <v>297</v>
      </c>
      <c r="B85" s="176">
        <v>94207</v>
      </c>
      <c r="C85" s="176" t="s">
        <v>70</v>
      </c>
      <c r="D85" s="177" t="s">
        <v>293</v>
      </c>
      <c r="E85" s="165" t="s">
        <v>5</v>
      </c>
      <c r="F85" s="193"/>
      <c r="G85" s="193">
        <v>47.7</v>
      </c>
      <c r="H85" s="169">
        <f t="shared" si="19"/>
        <v>14.31</v>
      </c>
      <c r="I85" s="170">
        <f t="shared" si="20"/>
        <v>62.010000000000005</v>
      </c>
      <c r="J85" s="285">
        <f t="shared" si="21"/>
        <v>0</v>
      </c>
      <c r="K85" s="310">
        <f t="shared" si="16"/>
        <v>0</v>
      </c>
      <c r="L85" s="279"/>
      <c r="M85" s="274">
        <f t="shared" si="13"/>
        <v>0</v>
      </c>
      <c r="N85" s="279"/>
      <c r="O85" s="274">
        <f t="shared" si="17"/>
        <v>0</v>
      </c>
      <c r="P85" s="331"/>
      <c r="Q85" s="332">
        <f t="shared" si="18"/>
        <v>0</v>
      </c>
    </row>
    <row r="86" spans="1:17" ht="27" hidden="1" thickBot="1">
      <c r="A86" s="198" t="s">
        <v>298</v>
      </c>
      <c r="B86" s="206">
        <v>94231</v>
      </c>
      <c r="C86" s="206" t="s">
        <v>70</v>
      </c>
      <c r="D86" s="207" t="s">
        <v>336</v>
      </c>
      <c r="E86" s="165" t="s">
        <v>1</v>
      </c>
      <c r="F86" s="197"/>
      <c r="G86" s="197">
        <v>28.27</v>
      </c>
      <c r="H86" s="169">
        <f t="shared" si="19"/>
        <v>8.481</v>
      </c>
      <c r="I86" s="170">
        <f t="shared" si="20"/>
        <v>36.751</v>
      </c>
      <c r="J86" s="285">
        <f t="shared" si="21"/>
        <v>0</v>
      </c>
      <c r="K86" s="310">
        <f t="shared" si="16"/>
        <v>0</v>
      </c>
      <c r="L86" s="279"/>
      <c r="M86" s="274">
        <f t="shared" si="13"/>
        <v>0</v>
      </c>
      <c r="N86" s="279"/>
      <c r="O86" s="274">
        <f t="shared" si="17"/>
        <v>0</v>
      </c>
      <c r="P86" s="331"/>
      <c r="Q86" s="332">
        <f t="shared" si="18"/>
        <v>0</v>
      </c>
    </row>
    <row r="87" spans="1:17" ht="27" hidden="1" thickBot="1">
      <c r="A87" s="198" t="s">
        <v>299</v>
      </c>
      <c r="B87" s="176">
        <v>94228</v>
      </c>
      <c r="C87" s="176" t="s">
        <v>70</v>
      </c>
      <c r="D87" s="177" t="s">
        <v>294</v>
      </c>
      <c r="E87" s="165" t="s">
        <v>1</v>
      </c>
      <c r="F87" s="193"/>
      <c r="G87" s="193">
        <v>56.35</v>
      </c>
      <c r="H87" s="169">
        <f t="shared" si="19"/>
        <v>16.905</v>
      </c>
      <c r="I87" s="170">
        <f t="shared" si="20"/>
        <v>73.255</v>
      </c>
      <c r="J87" s="285">
        <f t="shared" si="21"/>
        <v>0</v>
      </c>
      <c r="K87" s="310">
        <f t="shared" si="16"/>
        <v>0</v>
      </c>
      <c r="L87" s="279"/>
      <c r="M87" s="274">
        <f t="shared" si="13"/>
        <v>0</v>
      </c>
      <c r="N87" s="279"/>
      <c r="O87" s="274">
        <f t="shared" si="17"/>
        <v>0</v>
      </c>
      <c r="P87" s="331"/>
      <c r="Q87" s="332">
        <f t="shared" si="18"/>
        <v>0</v>
      </c>
    </row>
    <row r="88" spans="1:17" ht="27" hidden="1" thickBot="1">
      <c r="A88" s="198" t="s">
        <v>302</v>
      </c>
      <c r="B88" s="176">
        <v>94229</v>
      </c>
      <c r="C88" s="176" t="s">
        <v>70</v>
      </c>
      <c r="D88" s="177" t="s">
        <v>301</v>
      </c>
      <c r="E88" s="165" t="s">
        <v>1</v>
      </c>
      <c r="F88" s="193"/>
      <c r="G88" s="193">
        <v>110.27</v>
      </c>
      <c r="H88" s="169">
        <f t="shared" si="19"/>
        <v>33.080999999999996</v>
      </c>
      <c r="I88" s="170">
        <f t="shared" si="20"/>
        <v>143.351</v>
      </c>
      <c r="J88" s="285">
        <f t="shared" si="21"/>
        <v>0</v>
      </c>
      <c r="K88" s="310">
        <f t="shared" si="16"/>
        <v>0</v>
      </c>
      <c r="L88" s="279"/>
      <c r="M88" s="274">
        <f t="shared" si="13"/>
        <v>0</v>
      </c>
      <c r="N88" s="279"/>
      <c r="O88" s="274">
        <f t="shared" si="17"/>
        <v>0</v>
      </c>
      <c r="P88" s="331"/>
      <c r="Q88" s="332">
        <f t="shared" si="18"/>
        <v>0</v>
      </c>
    </row>
    <row r="89" spans="1:17" ht="13.5" hidden="1" thickBot="1">
      <c r="A89" s="353" t="s">
        <v>44</v>
      </c>
      <c r="B89" s="354"/>
      <c r="C89" s="354"/>
      <c r="D89" s="354"/>
      <c r="E89" s="354"/>
      <c r="F89" s="354"/>
      <c r="G89" s="354"/>
      <c r="H89" s="354"/>
      <c r="I89" s="354"/>
      <c r="J89" s="286">
        <f>SUM(J80:J88)</f>
        <v>0</v>
      </c>
      <c r="K89" s="310">
        <f t="shared" si="16"/>
        <v>0</v>
      </c>
      <c r="L89" s="279"/>
      <c r="M89" s="274">
        <f t="shared" si="13"/>
        <v>0</v>
      </c>
      <c r="N89" s="279"/>
      <c r="O89" s="274">
        <f t="shared" si="17"/>
        <v>0</v>
      </c>
      <c r="P89" s="331"/>
      <c r="Q89" s="332">
        <f t="shared" si="18"/>
        <v>0</v>
      </c>
    </row>
    <row r="90" spans="1:17" ht="13.5" hidden="1" thickBot="1">
      <c r="A90" s="91"/>
      <c r="B90" s="1"/>
      <c r="C90" s="1"/>
      <c r="D90" s="8"/>
      <c r="E90" s="9"/>
      <c r="F90" s="10"/>
      <c r="G90" s="10"/>
      <c r="H90" s="10"/>
      <c r="I90" s="13"/>
      <c r="J90" s="287"/>
      <c r="K90" s="312">
        <f t="shared" si="16"/>
        <v>0</v>
      </c>
      <c r="L90" s="279"/>
      <c r="M90" s="274">
        <f t="shared" si="13"/>
        <v>0</v>
      </c>
      <c r="N90" s="279"/>
      <c r="O90" s="274">
        <f t="shared" si="17"/>
        <v>0</v>
      </c>
      <c r="P90" s="331"/>
      <c r="Q90" s="332">
        <f t="shared" si="18"/>
        <v>0</v>
      </c>
    </row>
    <row r="91" spans="1:17" ht="19.5" customHeight="1">
      <c r="A91" s="160" t="s">
        <v>43</v>
      </c>
      <c r="B91" s="161"/>
      <c r="C91" s="161"/>
      <c r="D91" s="162" t="s">
        <v>339</v>
      </c>
      <c r="E91" s="162"/>
      <c r="F91" s="163"/>
      <c r="G91" s="163"/>
      <c r="H91" s="163"/>
      <c r="I91" s="163"/>
      <c r="J91" s="292">
        <f>J94</f>
        <v>21579.571378757697</v>
      </c>
      <c r="K91" s="315">
        <f t="shared" si="16"/>
        <v>0.08822838936802258</v>
      </c>
      <c r="L91" s="278"/>
      <c r="M91" s="273">
        <f>SUM(M92:M93)</f>
        <v>0</v>
      </c>
      <c r="N91" s="278"/>
      <c r="O91" s="273">
        <f>SUM(O92:O93)</f>
        <v>0</v>
      </c>
      <c r="P91" s="278"/>
      <c r="Q91" s="273">
        <f>SUM(Q92:Q93)</f>
        <v>0</v>
      </c>
    </row>
    <row r="92" spans="1:17" ht="12.75">
      <c r="A92" s="208" t="s">
        <v>16</v>
      </c>
      <c r="B92" s="209">
        <v>250610</v>
      </c>
      <c r="C92" s="209" t="s">
        <v>314</v>
      </c>
      <c r="D92" s="210" t="s">
        <v>340</v>
      </c>
      <c r="E92" s="211" t="s">
        <v>341</v>
      </c>
      <c r="F92" s="212">
        <v>1</v>
      </c>
      <c r="G92" s="213">
        <v>16612.17</v>
      </c>
      <c r="H92" s="214">
        <f>$G$5*G92</f>
        <v>4967.401378757698</v>
      </c>
      <c r="I92" s="170">
        <f>G92+H92</f>
        <v>21579.571378757697</v>
      </c>
      <c r="J92" s="285">
        <f>F92*I92</f>
        <v>21579.571378757697</v>
      </c>
      <c r="K92" s="310">
        <f t="shared" si="16"/>
        <v>0.08822838936802258</v>
      </c>
      <c r="L92" s="279"/>
      <c r="M92" s="274">
        <f>$J92*L92</f>
        <v>0</v>
      </c>
      <c r="N92" s="325"/>
      <c r="O92" s="326">
        <f>$J92*N92</f>
        <v>0</v>
      </c>
      <c r="P92" s="331"/>
      <c r="Q92" s="332">
        <f>$J92*P92</f>
        <v>0</v>
      </c>
    </row>
    <row r="93" spans="1:17" ht="26.25" hidden="1">
      <c r="A93" s="180" t="s">
        <v>344</v>
      </c>
      <c r="B93" s="176"/>
      <c r="C93" s="176" t="s">
        <v>343</v>
      </c>
      <c r="D93" s="177" t="s">
        <v>342</v>
      </c>
      <c r="E93" s="215" t="s">
        <v>5</v>
      </c>
      <c r="F93" s="212"/>
      <c r="G93" s="187">
        <v>4.62</v>
      </c>
      <c r="H93" s="214">
        <f>0.3*G93</f>
        <v>1.386</v>
      </c>
      <c r="I93" s="170">
        <f>G93+H93</f>
        <v>6.006</v>
      </c>
      <c r="J93" s="285">
        <f>F93*I93</f>
        <v>0</v>
      </c>
      <c r="K93" s="310">
        <f t="shared" si="16"/>
        <v>0</v>
      </c>
      <c r="L93" s="279"/>
      <c r="M93" s="274">
        <f>$J93*L93</f>
        <v>0</v>
      </c>
      <c r="N93" s="325"/>
      <c r="O93" s="326">
        <f>$J93*N93</f>
        <v>0</v>
      </c>
      <c r="P93" s="331"/>
      <c r="Q93" s="332">
        <f>$J93*P93</f>
        <v>0</v>
      </c>
    </row>
    <row r="94" spans="1:17" ht="12.75">
      <c r="A94" s="353" t="s">
        <v>46</v>
      </c>
      <c r="B94" s="354"/>
      <c r="C94" s="354"/>
      <c r="D94" s="354"/>
      <c r="E94" s="354"/>
      <c r="F94" s="354"/>
      <c r="G94" s="354"/>
      <c r="H94" s="354"/>
      <c r="I94" s="354"/>
      <c r="J94" s="286">
        <f>SUM(J92:J93)</f>
        <v>21579.571378757697</v>
      </c>
      <c r="K94" s="310"/>
      <c r="L94" s="279"/>
      <c r="M94" s="274"/>
      <c r="N94" s="325"/>
      <c r="O94" s="326"/>
      <c r="P94" s="331"/>
      <c r="Q94" s="332"/>
    </row>
    <row r="95" spans="1:17" ht="13.5" thickBot="1">
      <c r="A95" s="92"/>
      <c r="B95" s="14"/>
      <c r="C95" s="14"/>
      <c r="D95" s="14"/>
      <c r="E95" s="14"/>
      <c r="F95" s="14"/>
      <c r="G95" s="14"/>
      <c r="H95" s="14"/>
      <c r="I95" s="14"/>
      <c r="J95" s="293"/>
      <c r="K95" s="312"/>
      <c r="L95" s="279"/>
      <c r="M95" s="274"/>
      <c r="N95" s="325"/>
      <c r="O95" s="326"/>
      <c r="P95" s="331"/>
      <c r="Q95" s="332"/>
    </row>
    <row r="96" spans="1:17" ht="19.5" customHeight="1">
      <c r="A96" s="160" t="s">
        <v>45</v>
      </c>
      <c r="B96" s="161"/>
      <c r="C96" s="161"/>
      <c r="D96" s="162" t="s">
        <v>74</v>
      </c>
      <c r="E96" s="162"/>
      <c r="F96" s="163"/>
      <c r="G96" s="163"/>
      <c r="H96" s="163"/>
      <c r="I96" s="163"/>
      <c r="J96" s="292">
        <f>J102</f>
        <v>10299.594088288308</v>
      </c>
      <c r="K96" s="315">
        <f aca="true" t="shared" si="22" ref="K96:K101">J96/$J$9</f>
        <v>0.042110039240566124</v>
      </c>
      <c r="L96" s="278"/>
      <c r="M96" s="273">
        <f>SUM(M97:M101)</f>
        <v>0</v>
      </c>
      <c r="N96" s="278"/>
      <c r="O96" s="273">
        <f>SUM(O97:O101)</f>
        <v>0</v>
      </c>
      <c r="P96" s="278"/>
      <c r="Q96" s="273">
        <f>SUM(Q97:Q101)</f>
        <v>10299.594088288308</v>
      </c>
    </row>
    <row r="97" spans="1:17" ht="18.75" customHeight="1">
      <c r="A97" s="198" t="s">
        <v>20</v>
      </c>
      <c r="B97" s="216">
        <v>87879</v>
      </c>
      <c r="C97" s="211" t="s">
        <v>70</v>
      </c>
      <c r="D97" s="217" t="s">
        <v>67</v>
      </c>
      <c r="E97" s="218" t="s">
        <v>5</v>
      </c>
      <c r="F97" s="193">
        <f>F59*2</f>
        <v>161.58</v>
      </c>
      <c r="G97" s="205">
        <v>4.75</v>
      </c>
      <c r="H97" s="169">
        <f>$G$5*G97</f>
        <v>1.420353665360941</v>
      </c>
      <c r="I97" s="170">
        <f>G97+H97</f>
        <v>6.170353665360941</v>
      </c>
      <c r="J97" s="285">
        <f>F97*I97</f>
        <v>997.005745249021</v>
      </c>
      <c r="K97" s="310">
        <f t="shared" si="22"/>
        <v>0.0040762723943894245</v>
      </c>
      <c r="L97" s="279"/>
      <c r="M97" s="274">
        <f>$J97*L97</f>
        <v>0</v>
      </c>
      <c r="N97" s="325"/>
      <c r="O97" s="326">
        <f>$J97*N97</f>
        <v>0</v>
      </c>
      <c r="P97" s="331">
        <v>1</v>
      </c>
      <c r="Q97" s="332">
        <f>$J97*P97</f>
        <v>997.005745249021</v>
      </c>
    </row>
    <row r="98" spans="1:17" ht="27.75" customHeight="1" hidden="1">
      <c r="A98" s="198" t="s">
        <v>163</v>
      </c>
      <c r="B98" s="219">
        <v>87527</v>
      </c>
      <c r="C98" s="211" t="s">
        <v>70</v>
      </c>
      <c r="D98" s="220" t="s">
        <v>68</v>
      </c>
      <c r="E98" s="221" t="s">
        <v>5</v>
      </c>
      <c r="F98" s="193"/>
      <c r="G98" s="193"/>
      <c r="H98" s="169">
        <f>0.3*G98</f>
        <v>0</v>
      </c>
      <c r="I98" s="170">
        <f>G98+H98</f>
        <v>0</v>
      </c>
      <c r="J98" s="285">
        <f>F98*I98</f>
        <v>0</v>
      </c>
      <c r="K98" s="310">
        <f t="shared" si="22"/>
        <v>0</v>
      </c>
      <c r="L98" s="279"/>
      <c r="M98" s="274">
        <f>$J98*L98</f>
        <v>0</v>
      </c>
      <c r="N98" s="325"/>
      <c r="O98" s="326">
        <f>$J98*N98</f>
        <v>0</v>
      </c>
      <c r="P98" s="331"/>
      <c r="Q98" s="332">
        <f>$J98*P98</f>
        <v>0</v>
      </c>
    </row>
    <row r="99" spans="1:17" ht="30" customHeight="1">
      <c r="A99" s="198" t="s">
        <v>344</v>
      </c>
      <c r="B99" s="219">
        <v>87529</v>
      </c>
      <c r="C99" s="211" t="s">
        <v>70</v>
      </c>
      <c r="D99" s="220" t="s">
        <v>126</v>
      </c>
      <c r="E99" s="221" t="s">
        <v>5</v>
      </c>
      <c r="F99" s="193">
        <f>F97</f>
        <v>161.58</v>
      </c>
      <c r="G99" s="193">
        <v>44.32</v>
      </c>
      <c r="H99" s="169">
        <f>$G$5*G99</f>
        <v>13.252647252378297</v>
      </c>
      <c r="I99" s="170">
        <f>G99+H99</f>
        <v>57.572647252378296</v>
      </c>
      <c r="J99" s="285">
        <f>F99*I99</f>
        <v>9302.588343039286</v>
      </c>
      <c r="K99" s="310">
        <f t="shared" si="22"/>
        <v>0.038033766846176695</v>
      </c>
      <c r="L99" s="279"/>
      <c r="M99" s="274">
        <f>$J99*L99</f>
        <v>0</v>
      </c>
      <c r="N99" s="325"/>
      <c r="O99" s="326">
        <f>$J99*N99</f>
        <v>0</v>
      </c>
      <c r="P99" s="331">
        <v>1</v>
      </c>
      <c r="Q99" s="332">
        <f>$J99*P99</f>
        <v>9302.588343039286</v>
      </c>
    </row>
    <row r="100" spans="1:17" ht="29.25" customHeight="1" hidden="1">
      <c r="A100" s="198" t="s">
        <v>165</v>
      </c>
      <c r="B100" s="200">
        <v>20021</v>
      </c>
      <c r="C100" s="222" t="s">
        <v>314</v>
      </c>
      <c r="D100" s="223" t="s">
        <v>354</v>
      </c>
      <c r="E100" s="172" t="s">
        <v>5</v>
      </c>
      <c r="F100" s="174"/>
      <c r="G100" s="174"/>
      <c r="H100" s="169">
        <f>0.3*G100</f>
        <v>0</v>
      </c>
      <c r="I100" s="170">
        <f>G100+H100</f>
        <v>0</v>
      </c>
      <c r="J100" s="285">
        <f>F100*I100</f>
        <v>0</v>
      </c>
      <c r="K100" s="310">
        <f t="shared" si="22"/>
        <v>0</v>
      </c>
      <c r="L100" s="279"/>
      <c r="M100" s="274">
        <f>$J100*L100</f>
        <v>0</v>
      </c>
      <c r="N100" s="325"/>
      <c r="O100" s="326">
        <f>$J100*N100</f>
        <v>0</v>
      </c>
      <c r="P100" s="331"/>
      <c r="Q100" s="332">
        <f>$J100*P100</f>
        <v>0</v>
      </c>
    </row>
    <row r="101" spans="1:17" ht="30" customHeight="1" hidden="1">
      <c r="A101" s="198" t="s">
        <v>433</v>
      </c>
      <c r="B101" s="219">
        <v>87273</v>
      </c>
      <c r="C101" s="211" t="s">
        <v>70</v>
      </c>
      <c r="D101" s="220" t="s">
        <v>346</v>
      </c>
      <c r="E101" s="221" t="s">
        <v>5</v>
      </c>
      <c r="F101" s="193"/>
      <c r="G101" s="174">
        <v>69.63</v>
      </c>
      <c r="H101" s="169">
        <f>0.3*G101</f>
        <v>20.889</v>
      </c>
      <c r="I101" s="170">
        <f>G101+H101</f>
        <v>90.51899999999999</v>
      </c>
      <c r="J101" s="285">
        <f>F101*I101</f>
        <v>0</v>
      </c>
      <c r="K101" s="310">
        <f t="shared" si="22"/>
        <v>0</v>
      </c>
      <c r="L101" s="279"/>
      <c r="M101" s="274">
        <f>$J101*L101</f>
        <v>0</v>
      </c>
      <c r="N101" s="325"/>
      <c r="O101" s="326">
        <f>$J101*N101</f>
        <v>0</v>
      </c>
      <c r="P101" s="331"/>
      <c r="Q101" s="332">
        <f>$J101*P101</f>
        <v>0</v>
      </c>
    </row>
    <row r="102" spans="1:17" ht="12.75">
      <c r="A102" s="353" t="s">
        <v>48</v>
      </c>
      <c r="B102" s="354"/>
      <c r="C102" s="354"/>
      <c r="D102" s="354"/>
      <c r="E102" s="354"/>
      <c r="F102" s="354"/>
      <c r="G102" s="354"/>
      <c r="H102" s="354"/>
      <c r="I102" s="354"/>
      <c r="J102" s="286">
        <f>SUM(J97:J101)</f>
        <v>10299.594088288308</v>
      </c>
      <c r="K102" s="310"/>
      <c r="L102" s="279"/>
      <c r="M102" s="274"/>
      <c r="N102" s="325"/>
      <c r="O102" s="326"/>
      <c r="P102" s="331"/>
      <c r="Q102" s="332"/>
    </row>
    <row r="103" spans="1:17" ht="13.5" thickBot="1">
      <c r="A103" s="92"/>
      <c r="B103" s="14"/>
      <c r="C103" s="14"/>
      <c r="D103" s="14"/>
      <c r="E103" s="14"/>
      <c r="F103" s="14"/>
      <c r="G103" s="14"/>
      <c r="H103" s="14"/>
      <c r="I103" s="14"/>
      <c r="J103" s="293"/>
      <c r="K103" s="310"/>
      <c r="L103" s="279"/>
      <c r="M103" s="274"/>
      <c r="N103" s="325"/>
      <c r="O103" s="326"/>
      <c r="P103" s="331"/>
      <c r="Q103" s="332"/>
    </row>
    <row r="104" spans="1:17" ht="19.5" customHeight="1">
      <c r="A104" s="160" t="s">
        <v>47</v>
      </c>
      <c r="B104" s="161"/>
      <c r="C104" s="161"/>
      <c r="D104" s="162" t="s">
        <v>75</v>
      </c>
      <c r="E104" s="162"/>
      <c r="F104" s="163"/>
      <c r="G104" s="163"/>
      <c r="H104" s="163"/>
      <c r="I104" s="163"/>
      <c r="J104" s="292">
        <f>J118</f>
        <v>44865.46586008909</v>
      </c>
      <c r="K104" s="309">
        <f aca="true" t="shared" si="23" ref="K104:K117">J104/$J$9</f>
        <v>0.18343310539421584</v>
      </c>
      <c r="L104" s="278"/>
      <c r="M104" s="273">
        <f>SUM(M105:M117)</f>
        <v>0</v>
      </c>
      <c r="N104" s="278"/>
      <c r="O104" s="273">
        <f>SUM(O105:O117)</f>
        <v>0</v>
      </c>
      <c r="P104" s="278"/>
      <c r="Q104" s="273">
        <f>SUM(Q105:Q117)</f>
        <v>4496.8706139183</v>
      </c>
    </row>
    <row r="105" spans="1:17" ht="26.25">
      <c r="A105" s="198" t="s">
        <v>21</v>
      </c>
      <c r="B105" s="176">
        <v>87690</v>
      </c>
      <c r="C105" s="211" t="s">
        <v>70</v>
      </c>
      <c r="D105" s="177" t="s">
        <v>473</v>
      </c>
      <c r="E105" s="218" t="s">
        <v>5</v>
      </c>
      <c r="F105" s="193">
        <v>59.48</v>
      </c>
      <c r="G105" s="193">
        <v>58.2</v>
      </c>
      <c r="H105" s="169">
        <f aca="true" t="shared" si="24" ref="H105:H110">$G$5*G105</f>
        <v>17.40307017347511</v>
      </c>
      <c r="I105" s="170">
        <f aca="true" t="shared" si="25" ref="I105:I111">G105+H105</f>
        <v>75.60307017347512</v>
      </c>
      <c r="J105" s="285">
        <f aca="true" t="shared" si="26" ref="J105:J111">F105*I105</f>
        <v>4496.8706139183</v>
      </c>
      <c r="K105" s="310">
        <f t="shared" si="23"/>
        <v>0.01838552047669275</v>
      </c>
      <c r="L105" s="279"/>
      <c r="M105" s="274">
        <f>$J105*L105</f>
        <v>0</v>
      </c>
      <c r="N105" s="325"/>
      <c r="O105" s="326">
        <f>$J105*N105</f>
        <v>0</v>
      </c>
      <c r="P105" s="331">
        <v>1</v>
      </c>
      <c r="Q105" s="332">
        <f>$J105*P105</f>
        <v>4496.8706139183</v>
      </c>
    </row>
    <row r="106" spans="1:17" ht="12.75" hidden="1">
      <c r="A106" s="198" t="s">
        <v>23</v>
      </c>
      <c r="B106" s="176">
        <v>20628</v>
      </c>
      <c r="C106" s="211" t="s">
        <v>314</v>
      </c>
      <c r="D106" s="177" t="s">
        <v>337</v>
      </c>
      <c r="E106" s="218" t="s">
        <v>5</v>
      </c>
      <c r="F106" s="193"/>
      <c r="G106" s="193"/>
      <c r="H106" s="169">
        <f t="shared" si="24"/>
        <v>0</v>
      </c>
      <c r="I106" s="170">
        <f t="shared" si="25"/>
        <v>0</v>
      </c>
      <c r="J106" s="285">
        <f t="shared" si="26"/>
        <v>0</v>
      </c>
      <c r="K106" s="310">
        <f t="shared" si="23"/>
        <v>0</v>
      </c>
      <c r="L106" s="279"/>
      <c r="M106" s="274">
        <f aca="true" t="shared" si="27" ref="M106:M117">$J106*L106</f>
        <v>0</v>
      </c>
      <c r="N106" s="325"/>
      <c r="O106" s="326">
        <f aca="true" t="shared" si="28" ref="O106:O117">$J106*N106</f>
        <v>0</v>
      </c>
      <c r="P106" s="331"/>
      <c r="Q106" s="332">
        <f aca="true" t="shared" si="29" ref="Q106:Q117">$J106*P106</f>
        <v>0</v>
      </c>
    </row>
    <row r="107" spans="1:17" ht="26.25" hidden="1">
      <c r="A107" s="198" t="s">
        <v>24</v>
      </c>
      <c r="B107" s="176">
        <v>84191</v>
      </c>
      <c r="C107" s="211" t="s">
        <v>70</v>
      </c>
      <c r="D107" s="177" t="s">
        <v>338</v>
      </c>
      <c r="E107" s="218" t="s">
        <v>5</v>
      </c>
      <c r="F107" s="193"/>
      <c r="G107" s="193"/>
      <c r="H107" s="169">
        <f t="shared" si="24"/>
        <v>0</v>
      </c>
      <c r="I107" s="170">
        <f t="shared" si="25"/>
        <v>0</v>
      </c>
      <c r="J107" s="285">
        <f t="shared" si="26"/>
        <v>0</v>
      </c>
      <c r="K107" s="310">
        <f t="shared" si="23"/>
        <v>0</v>
      </c>
      <c r="L107" s="279"/>
      <c r="M107" s="274">
        <f t="shared" si="27"/>
        <v>0</v>
      </c>
      <c r="N107" s="325"/>
      <c r="O107" s="326">
        <f t="shared" si="28"/>
        <v>0</v>
      </c>
      <c r="P107" s="331"/>
      <c r="Q107" s="332">
        <f t="shared" si="29"/>
        <v>0</v>
      </c>
    </row>
    <row r="108" spans="1:17" ht="26.25" hidden="1">
      <c r="A108" s="198" t="s">
        <v>163</v>
      </c>
      <c r="B108" s="176">
        <v>87251</v>
      </c>
      <c r="C108" s="211" t="s">
        <v>70</v>
      </c>
      <c r="D108" s="177" t="s">
        <v>223</v>
      </c>
      <c r="E108" s="218" t="s">
        <v>5</v>
      </c>
      <c r="F108" s="193"/>
      <c r="G108" s="193">
        <v>59.01</v>
      </c>
      <c r="H108" s="169">
        <f t="shared" si="24"/>
        <v>17.645277851147185</v>
      </c>
      <c r="I108" s="170">
        <f t="shared" si="25"/>
        <v>76.65527785114719</v>
      </c>
      <c r="J108" s="285">
        <f t="shared" si="26"/>
        <v>0</v>
      </c>
      <c r="K108" s="310">
        <f t="shared" si="23"/>
        <v>0</v>
      </c>
      <c r="L108" s="279"/>
      <c r="M108" s="274">
        <f t="shared" si="27"/>
        <v>0</v>
      </c>
      <c r="N108" s="325"/>
      <c r="O108" s="326">
        <f t="shared" si="28"/>
        <v>0</v>
      </c>
      <c r="P108" s="331"/>
      <c r="Q108" s="332">
        <f t="shared" si="29"/>
        <v>0</v>
      </c>
    </row>
    <row r="109" spans="1:17" ht="26.25" hidden="1">
      <c r="A109" s="198" t="s">
        <v>164</v>
      </c>
      <c r="B109" s="176">
        <v>88649</v>
      </c>
      <c r="C109" s="211" t="s">
        <v>70</v>
      </c>
      <c r="D109" s="177" t="s">
        <v>395</v>
      </c>
      <c r="E109" s="218" t="s">
        <v>1</v>
      </c>
      <c r="F109" s="193"/>
      <c r="G109" s="193">
        <v>9.27</v>
      </c>
      <c r="H109" s="169">
        <f t="shared" si="24"/>
        <v>2.7719323111359837</v>
      </c>
      <c r="I109" s="170">
        <f>G109+H109</f>
        <v>12.041932311135984</v>
      </c>
      <c r="J109" s="285">
        <f>F109*I109</f>
        <v>0</v>
      </c>
      <c r="K109" s="310">
        <f t="shared" si="23"/>
        <v>0</v>
      </c>
      <c r="L109" s="279"/>
      <c r="M109" s="274">
        <f t="shared" si="27"/>
        <v>0</v>
      </c>
      <c r="N109" s="325"/>
      <c r="O109" s="326">
        <f t="shared" si="28"/>
        <v>0</v>
      </c>
      <c r="P109" s="331"/>
      <c r="Q109" s="332">
        <f t="shared" si="29"/>
        <v>0</v>
      </c>
    </row>
    <row r="110" spans="1:17" ht="29.25" customHeight="1">
      <c r="A110" s="198" t="s">
        <v>163</v>
      </c>
      <c r="B110" s="200">
        <v>101749</v>
      </c>
      <c r="C110" s="211" t="s">
        <v>70</v>
      </c>
      <c r="D110" s="177" t="s">
        <v>396</v>
      </c>
      <c r="E110" s="165" t="s">
        <v>5</v>
      </c>
      <c r="F110" s="193">
        <v>471.78</v>
      </c>
      <c r="G110" s="193">
        <v>65.87</v>
      </c>
      <c r="H110" s="169">
        <f t="shared" si="24"/>
        <v>19.696567565752673</v>
      </c>
      <c r="I110" s="170">
        <f t="shared" si="25"/>
        <v>85.56656756575268</v>
      </c>
      <c r="J110" s="285">
        <f t="shared" si="26"/>
        <v>40368.59524617079</v>
      </c>
      <c r="K110" s="310">
        <f t="shared" si="23"/>
        <v>0.16504758491752308</v>
      </c>
      <c r="L110" s="279"/>
      <c r="M110" s="274">
        <f t="shared" si="27"/>
        <v>0</v>
      </c>
      <c r="N110" s="325"/>
      <c r="O110" s="326">
        <f t="shared" si="28"/>
        <v>0</v>
      </c>
      <c r="P110" s="331"/>
      <c r="Q110" s="332">
        <f t="shared" si="29"/>
        <v>0</v>
      </c>
    </row>
    <row r="111" spans="1:17" ht="29.25" customHeight="1" hidden="1">
      <c r="A111" s="198" t="s">
        <v>369</v>
      </c>
      <c r="B111" s="200">
        <v>20235</v>
      </c>
      <c r="C111" s="222" t="s">
        <v>314</v>
      </c>
      <c r="D111" s="223" t="s">
        <v>353</v>
      </c>
      <c r="E111" s="172" t="s">
        <v>5</v>
      </c>
      <c r="F111" s="174"/>
      <c r="G111" s="174"/>
      <c r="H111" s="169">
        <f>0.3*G111</f>
        <v>0</v>
      </c>
      <c r="I111" s="170">
        <f t="shared" si="25"/>
        <v>0</v>
      </c>
      <c r="J111" s="285">
        <f t="shared" si="26"/>
        <v>0</v>
      </c>
      <c r="K111" s="310">
        <f t="shared" si="23"/>
        <v>0</v>
      </c>
      <c r="L111" s="279"/>
      <c r="M111" s="274">
        <f t="shared" si="27"/>
        <v>0</v>
      </c>
      <c r="N111" s="325"/>
      <c r="O111" s="326">
        <f t="shared" si="28"/>
        <v>0</v>
      </c>
      <c r="P111" s="331"/>
      <c r="Q111" s="332">
        <f t="shared" si="29"/>
        <v>0</v>
      </c>
    </row>
    <row r="112" spans="1:17" ht="12.75" hidden="1">
      <c r="A112" s="164"/>
      <c r="B112" s="224"/>
      <c r="C112" s="225"/>
      <c r="D112" s="226" t="s">
        <v>365</v>
      </c>
      <c r="E112" s="172"/>
      <c r="F112" s="174"/>
      <c r="G112" s="174"/>
      <c r="H112" s="169"/>
      <c r="I112" s="170"/>
      <c r="J112" s="285"/>
      <c r="K112" s="310">
        <f t="shared" si="23"/>
        <v>0</v>
      </c>
      <c r="L112" s="279"/>
      <c r="M112" s="274">
        <f t="shared" si="27"/>
        <v>0</v>
      </c>
      <c r="N112" s="325"/>
      <c r="O112" s="326">
        <f t="shared" si="28"/>
        <v>0</v>
      </c>
      <c r="P112" s="331"/>
      <c r="Q112" s="332">
        <f t="shared" si="29"/>
        <v>0</v>
      </c>
    </row>
    <row r="113" spans="1:17" ht="26.25" hidden="1">
      <c r="A113" s="198" t="s">
        <v>370</v>
      </c>
      <c r="B113" s="227">
        <v>92398</v>
      </c>
      <c r="C113" s="211" t="s">
        <v>70</v>
      </c>
      <c r="D113" s="177" t="s">
        <v>362</v>
      </c>
      <c r="E113" s="172" t="s">
        <v>5</v>
      </c>
      <c r="F113" s="174"/>
      <c r="G113" s="174"/>
      <c r="H113" s="169">
        <f>0.3*G113</f>
        <v>0</v>
      </c>
      <c r="I113" s="170">
        <f>G113+H113</f>
        <v>0</v>
      </c>
      <c r="J113" s="285">
        <f>F113*I113</f>
        <v>0</v>
      </c>
      <c r="K113" s="310">
        <f t="shared" si="23"/>
        <v>0</v>
      </c>
      <c r="L113" s="279"/>
      <c r="M113" s="274">
        <f t="shared" si="27"/>
        <v>0</v>
      </c>
      <c r="N113" s="325"/>
      <c r="O113" s="326">
        <f t="shared" si="28"/>
        <v>0</v>
      </c>
      <c r="P113" s="331"/>
      <c r="Q113" s="332">
        <f t="shared" si="29"/>
        <v>0</v>
      </c>
    </row>
    <row r="114" spans="1:17" ht="52.5" hidden="1">
      <c r="A114" s="198" t="s">
        <v>371</v>
      </c>
      <c r="B114" s="227">
        <v>94275</v>
      </c>
      <c r="C114" s="211" t="s">
        <v>70</v>
      </c>
      <c r="D114" s="177" t="s">
        <v>363</v>
      </c>
      <c r="E114" s="172" t="s">
        <v>1</v>
      </c>
      <c r="F114" s="174"/>
      <c r="G114" s="174"/>
      <c r="H114" s="169">
        <f>0.3*G114</f>
        <v>0</v>
      </c>
      <c r="I114" s="170">
        <f>G114+H114</f>
        <v>0</v>
      </c>
      <c r="J114" s="285">
        <f>F114*I114</f>
        <v>0</v>
      </c>
      <c r="K114" s="310">
        <f t="shared" si="23"/>
        <v>0</v>
      </c>
      <c r="L114" s="279"/>
      <c r="M114" s="274">
        <f t="shared" si="27"/>
        <v>0</v>
      </c>
      <c r="N114" s="325"/>
      <c r="O114" s="326">
        <f t="shared" si="28"/>
        <v>0</v>
      </c>
      <c r="P114" s="331"/>
      <c r="Q114" s="332">
        <f t="shared" si="29"/>
        <v>0</v>
      </c>
    </row>
    <row r="115" spans="1:17" ht="52.5" hidden="1">
      <c r="A115" s="198" t="s">
        <v>367</v>
      </c>
      <c r="B115" s="227">
        <v>94276</v>
      </c>
      <c r="C115" s="211" t="s">
        <v>70</v>
      </c>
      <c r="D115" s="177" t="s">
        <v>364</v>
      </c>
      <c r="E115" s="172" t="s">
        <v>1</v>
      </c>
      <c r="F115" s="174"/>
      <c r="G115" s="174"/>
      <c r="H115" s="169">
        <f>0.3*G115</f>
        <v>0</v>
      </c>
      <c r="I115" s="170">
        <f>G115+H115</f>
        <v>0</v>
      </c>
      <c r="J115" s="285">
        <f>F115*I115</f>
        <v>0</v>
      </c>
      <c r="K115" s="310">
        <f t="shared" si="23"/>
        <v>0</v>
      </c>
      <c r="L115" s="279"/>
      <c r="M115" s="274">
        <f t="shared" si="27"/>
        <v>0</v>
      </c>
      <c r="N115" s="325"/>
      <c r="O115" s="326">
        <f t="shared" si="28"/>
        <v>0</v>
      </c>
      <c r="P115" s="331"/>
      <c r="Q115" s="332">
        <f t="shared" si="29"/>
        <v>0</v>
      </c>
    </row>
    <row r="116" spans="1:17" ht="12.75" hidden="1">
      <c r="A116" s="198" t="s">
        <v>372</v>
      </c>
      <c r="B116" s="227">
        <v>85180</v>
      </c>
      <c r="C116" s="211" t="s">
        <v>70</v>
      </c>
      <c r="D116" s="177" t="s">
        <v>366</v>
      </c>
      <c r="E116" s="172" t="s">
        <v>5</v>
      </c>
      <c r="F116" s="174"/>
      <c r="G116" s="174"/>
      <c r="H116" s="169">
        <f>0.3*G116</f>
        <v>0</v>
      </c>
      <c r="I116" s="170">
        <f>G116+H116</f>
        <v>0</v>
      </c>
      <c r="J116" s="285">
        <f>F116*I116</f>
        <v>0</v>
      </c>
      <c r="K116" s="310">
        <f t="shared" si="23"/>
        <v>0</v>
      </c>
      <c r="L116" s="279"/>
      <c r="M116" s="274">
        <f t="shared" si="27"/>
        <v>0</v>
      </c>
      <c r="N116" s="325"/>
      <c r="O116" s="326">
        <f t="shared" si="28"/>
        <v>0</v>
      </c>
      <c r="P116" s="331"/>
      <c r="Q116" s="332">
        <f t="shared" si="29"/>
        <v>0</v>
      </c>
    </row>
    <row r="117" spans="1:17" ht="12.75" hidden="1">
      <c r="A117" s="198" t="s">
        <v>373</v>
      </c>
      <c r="B117" s="227">
        <v>94992</v>
      </c>
      <c r="C117" s="211" t="s">
        <v>70</v>
      </c>
      <c r="D117" s="177" t="s">
        <v>361</v>
      </c>
      <c r="E117" s="172" t="s">
        <v>5</v>
      </c>
      <c r="F117" s="174"/>
      <c r="G117" s="174"/>
      <c r="H117" s="169">
        <f>0.3*G117</f>
        <v>0</v>
      </c>
      <c r="I117" s="170">
        <f>G117+H117</f>
        <v>0</v>
      </c>
      <c r="J117" s="285">
        <f>F117*I117</f>
        <v>0</v>
      </c>
      <c r="K117" s="310">
        <f t="shared" si="23"/>
        <v>0</v>
      </c>
      <c r="L117" s="279"/>
      <c r="M117" s="274">
        <f t="shared" si="27"/>
        <v>0</v>
      </c>
      <c r="N117" s="325"/>
      <c r="O117" s="326">
        <f t="shared" si="28"/>
        <v>0</v>
      </c>
      <c r="P117" s="331"/>
      <c r="Q117" s="332">
        <f t="shared" si="29"/>
        <v>0</v>
      </c>
    </row>
    <row r="118" spans="1:17" ht="12.75">
      <c r="A118" s="353" t="s">
        <v>50</v>
      </c>
      <c r="B118" s="354"/>
      <c r="C118" s="354"/>
      <c r="D118" s="354"/>
      <c r="E118" s="354"/>
      <c r="F118" s="354"/>
      <c r="G118" s="354"/>
      <c r="H118" s="354"/>
      <c r="I118" s="354"/>
      <c r="J118" s="286">
        <f>SUM(J105:J117)</f>
        <v>44865.46586008909</v>
      </c>
      <c r="K118" s="310"/>
      <c r="L118" s="279"/>
      <c r="M118" s="274"/>
      <c r="N118" s="325"/>
      <c r="O118" s="326"/>
      <c r="P118" s="331"/>
      <c r="Q118" s="332"/>
    </row>
    <row r="119" spans="1:17" ht="13.5" thickBot="1">
      <c r="A119" s="92"/>
      <c r="B119" s="14"/>
      <c r="C119" s="14"/>
      <c r="D119" s="14"/>
      <c r="E119" s="14"/>
      <c r="F119" s="14"/>
      <c r="G119" s="14"/>
      <c r="H119" s="14"/>
      <c r="I119" s="14"/>
      <c r="J119" s="293"/>
      <c r="K119" s="310"/>
      <c r="L119" s="279"/>
      <c r="M119" s="274"/>
      <c r="N119" s="325"/>
      <c r="O119" s="326"/>
      <c r="P119" s="331"/>
      <c r="Q119" s="332"/>
    </row>
    <row r="120" spans="1:17" ht="19.5" customHeight="1">
      <c r="A120" s="160" t="s">
        <v>49</v>
      </c>
      <c r="B120" s="161"/>
      <c r="C120" s="161"/>
      <c r="D120" s="162" t="s">
        <v>345</v>
      </c>
      <c r="E120" s="162"/>
      <c r="F120" s="163"/>
      <c r="G120" s="163"/>
      <c r="H120" s="163"/>
      <c r="I120" s="163"/>
      <c r="J120" s="292">
        <f>J130</f>
        <v>26854.65297245171</v>
      </c>
      <c r="K120" s="315">
        <f aca="true" t="shared" si="30" ref="K120:K129">J120/$J$9</f>
        <v>0.10979563667927651</v>
      </c>
      <c r="L120" s="278"/>
      <c r="M120" s="273">
        <f>SUM(M121:M129)</f>
        <v>0</v>
      </c>
      <c r="N120" s="278"/>
      <c r="O120" s="273">
        <f>SUM(O121:O129)</f>
        <v>0</v>
      </c>
      <c r="P120" s="278"/>
      <c r="Q120" s="273">
        <f>SUM(Q121:Q129)</f>
        <v>0</v>
      </c>
    </row>
    <row r="121" spans="1:17" ht="12.75">
      <c r="A121" s="175" t="s">
        <v>22</v>
      </c>
      <c r="B121" s="176">
        <v>88485</v>
      </c>
      <c r="C121" s="211" t="s">
        <v>70</v>
      </c>
      <c r="D121" s="177" t="s">
        <v>304</v>
      </c>
      <c r="E121" s="221" t="s">
        <v>5</v>
      </c>
      <c r="F121" s="228">
        <f>F99-F101</f>
        <v>161.58</v>
      </c>
      <c r="G121" s="228">
        <v>2.33</v>
      </c>
      <c r="H121" s="169">
        <f>$G$5*G121</f>
        <v>0.6967208505875775</v>
      </c>
      <c r="I121" s="170">
        <f aca="true" t="shared" si="31" ref="I121:I129">G121+H121</f>
        <v>3.0267208505875773</v>
      </c>
      <c r="J121" s="285">
        <f aca="true" t="shared" si="32" ref="J121:J129">F121*I121</f>
        <v>489.0575550379408</v>
      </c>
      <c r="K121" s="310">
        <f t="shared" si="30"/>
        <v>0.001999518879774181</v>
      </c>
      <c r="L121" s="279"/>
      <c r="M121" s="274">
        <f>$J121*L121</f>
        <v>0</v>
      </c>
      <c r="N121" s="325"/>
      <c r="O121" s="326">
        <f aca="true" t="shared" si="33" ref="O121:O129">$J121*N121</f>
        <v>0</v>
      </c>
      <c r="P121" s="331"/>
      <c r="Q121" s="332">
        <f aca="true" t="shared" si="34" ref="Q121:Q129">$J121*P121</f>
        <v>0</v>
      </c>
    </row>
    <row r="122" spans="1:17" ht="12.75">
      <c r="A122" s="175" t="s">
        <v>23</v>
      </c>
      <c r="B122" s="176">
        <v>96130</v>
      </c>
      <c r="C122" s="211" t="s">
        <v>70</v>
      </c>
      <c r="D122" s="177" t="s">
        <v>303</v>
      </c>
      <c r="E122" s="221" t="s">
        <v>5</v>
      </c>
      <c r="F122" s="228">
        <f>F121</f>
        <v>161.58</v>
      </c>
      <c r="G122" s="229">
        <v>17.65</v>
      </c>
      <c r="H122" s="169">
        <f aca="true" t="shared" si="35" ref="H122:H127">$G$5*G122</f>
        <v>5.27773519865697</v>
      </c>
      <c r="I122" s="170">
        <f t="shared" si="31"/>
        <v>22.92773519865697</v>
      </c>
      <c r="J122" s="285">
        <f t="shared" si="32"/>
        <v>3704.663453398993</v>
      </c>
      <c r="K122" s="310">
        <f t="shared" si="30"/>
        <v>0.015146570054941756</v>
      </c>
      <c r="L122" s="279"/>
      <c r="M122" s="274">
        <f aca="true" t="shared" si="36" ref="M122:M185">$J122*L122</f>
        <v>0</v>
      </c>
      <c r="N122" s="325"/>
      <c r="O122" s="326">
        <f t="shared" si="33"/>
        <v>0</v>
      </c>
      <c r="P122" s="331"/>
      <c r="Q122" s="332">
        <f t="shared" si="34"/>
        <v>0</v>
      </c>
    </row>
    <row r="123" spans="1:17" ht="12.75">
      <c r="A123" s="175" t="s">
        <v>24</v>
      </c>
      <c r="B123" s="176">
        <v>95626</v>
      </c>
      <c r="C123" s="211" t="s">
        <v>70</v>
      </c>
      <c r="D123" s="177" t="s">
        <v>127</v>
      </c>
      <c r="E123" s="221" t="s">
        <v>5</v>
      </c>
      <c r="F123" s="228">
        <f>F121</f>
        <v>161.58</v>
      </c>
      <c r="G123" s="229">
        <v>16.98</v>
      </c>
      <c r="H123" s="169">
        <f t="shared" si="35"/>
        <v>5.077390576385007</v>
      </c>
      <c r="I123" s="170">
        <f t="shared" si="31"/>
        <v>22.057390576385007</v>
      </c>
      <c r="J123" s="285">
        <f t="shared" si="32"/>
        <v>3564.0331693322896</v>
      </c>
      <c r="K123" s="310">
        <f t="shared" si="30"/>
        <v>0.014571601106680512</v>
      </c>
      <c r="L123" s="279"/>
      <c r="M123" s="274">
        <f t="shared" si="36"/>
        <v>0</v>
      </c>
      <c r="N123" s="325"/>
      <c r="O123" s="326">
        <f t="shared" si="33"/>
        <v>0</v>
      </c>
      <c r="P123" s="331"/>
      <c r="Q123" s="332">
        <f t="shared" si="34"/>
        <v>0</v>
      </c>
    </row>
    <row r="124" spans="1:17" ht="26.25" hidden="1">
      <c r="A124" s="175" t="s">
        <v>368</v>
      </c>
      <c r="B124" s="176">
        <v>100721</v>
      </c>
      <c r="C124" s="211" t="s">
        <v>70</v>
      </c>
      <c r="D124" s="177" t="s">
        <v>397</v>
      </c>
      <c r="E124" s="221" t="s">
        <v>5</v>
      </c>
      <c r="F124" s="230"/>
      <c r="G124" s="229">
        <v>23.45</v>
      </c>
      <c r="H124" s="169">
        <f t="shared" si="35"/>
        <v>7.012061779518751</v>
      </c>
      <c r="I124" s="170">
        <f>G124+H124</f>
        <v>30.46206177951875</v>
      </c>
      <c r="J124" s="285">
        <f>F124*I124</f>
        <v>0</v>
      </c>
      <c r="K124" s="310">
        <f t="shared" si="30"/>
        <v>0</v>
      </c>
      <c r="L124" s="279"/>
      <c r="M124" s="274">
        <f t="shared" si="36"/>
        <v>0</v>
      </c>
      <c r="N124" s="325"/>
      <c r="O124" s="326">
        <f t="shared" si="33"/>
        <v>0</v>
      </c>
      <c r="P124" s="331"/>
      <c r="Q124" s="332">
        <f t="shared" si="34"/>
        <v>0</v>
      </c>
    </row>
    <row r="125" spans="1:17" ht="39">
      <c r="A125" s="175" t="s">
        <v>368</v>
      </c>
      <c r="B125" s="176">
        <v>100725</v>
      </c>
      <c r="C125" s="211" t="s">
        <v>70</v>
      </c>
      <c r="D125" s="177" t="s">
        <v>398</v>
      </c>
      <c r="E125" s="221" t="s">
        <v>5</v>
      </c>
      <c r="F125" s="230">
        <v>3.36</v>
      </c>
      <c r="G125" s="229">
        <v>23.72</v>
      </c>
      <c r="H125" s="169">
        <f t="shared" si="35"/>
        <v>7.0927976720761094</v>
      </c>
      <c r="I125" s="170">
        <f>G125+H125</f>
        <v>30.81279767207611</v>
      </c>
      <c r="J125" s="285">
        <f>F125*I125</f>
        <v>103.53100017817572</v>
      </c>
      <c r="K125" s="310">
        <f t="shared" si="30"/>
        <v>0.0004232879900651091</v>
      </c>
      <c r="L125" s="279"/>
      <c r="M125" s="274">
        <f t="shared" si="36"/>
        <v>0</v>
      </c>
      <c r="N125" s="325"/>
      <c r="O125" s="326">
        <f t="shared" si="33"/>
        <v>0</v>
      </c>
      <c r="P125" s="331"/>
      <c r="Q125" s="332">
        <f t="shared" si="34"/>
        <v>0</v>
      </c>
    </row>
    <row r="126" spans="1:17" ht="26.25">
      <c r="A126" s="175" t="s">
        <v>369</v>
      </c>
      <c r="B126" s="176">
        <v>102492</v>
      </c>
      <c r="C126" s="211" t="s">
        <v>70</v>
      </c>
      <c r="D126" s="177" t="s">
        <v>411</v>
      </c>
      <c r="E126" s="221" t="s">
        <v>5</v>
      </c>
      <c r="F126" s="230">
        <f>F110+F105</f>
        <v>531.26</v>
      </c>
      <c r="G126" s="229">
        <v>25.21</v>
      </c>
      <c r="H126" s="169">
        <f t="shared" si="35"/>
        <v>7.538340190263016</v>
      </c>
      <c r="I126" s="170">
        <f>G126+H126</f>
        <v>32.748340190263015</v>
      </c>
      <c r="J126" s="285">
        <f>F126*I126</f>
        <v>17397.88320947913</v>
      </c>
      <c r="K126" s="310">
        <f t="shared" si="30"/>
        <v>0.07113149687005849</v>
      </c>
      <c r="L126" s="279"/>
      <c r="M126" s="274">
        <f t="shared" si="36"/>
        <v>0</v>
      </c>
      <c r="N126" s="325"/>
      <c r="O126" s="326">
        <f t="shared" si="33"/>
        <v>0</v>
      </c>
      <c r="P126" s="331"/>
      <c r="Q126" s="332">
        <f t="shared" si="34"/>
        <v>0</v>
      </c>
    </row>
    <row r="127" spans="1:17" ht="26.25">
      <c r="A127" s="175" t="s">
        <v>370</v>
      </c>
      <c r="B127" s="206">
        <v>102504</v>
      </c>
      <c r="C127" s="211" t="s">
        <v>70</v>
      </c>
      <c r="D127" s="207" t="s">
        <v>399</v>
      </c>
      <c r="E127" s="221" t="s">
        <v>1</v>
      </c>
      <c r="F127" s="230">
        <v>141.5</v>
      </c>
      <c r="G127" s="229">
        <v>8.68</v>
      </c>
      <c r="H127" s="169">
        <f t="shared" si="35"/>
        <v>2.5955094348069405</v>
      </c>
      <c r="I127" s="170">
        <f t="shared" si="31"/>
        <v>11.27550943480694</v>
      </c>
      <c r="J127" s="285">
        <f t="shared" si="32"/>
        <v>1595.484585025182</v>
      </c>
      <c r="K127" s="310">
        <f t="shared" si="30"/>
        <v>0.006523161777756469</v>
      </c>
      <c r="L127" s="279"/>
      <c r="M127" s="274">
        <f t="shared" si="36"/>
        <v>0</v>
      </c>
      <c r="N127" s="325"/>
      <c r="O127" s="326">
        <f t="shared" si="33"/>
        <v>0</v>
      </c>
      <c r="P127" s="331"/>
      <c r="Q127" s="332">
        <f t="shared" si="34"/>
        <v>0</v>
      </c>
    </row>
    <row r="128" spans="1:17" ht="15" customHeight="1" hidden="1">
      <c r="A128" s="175" t="s">
        <v>367</v>
      </c>
      <c r="B128" s="176" t="s">
        <v>156</v>
      </c>
      <c r="C128" s="211" t="s">
        <v>70</v>
      </c>
      <c r="D128" s="177" t="s">
        <v>157</v>
      </c>
      <c r="E128" s="221" t="s">
        <v>5</v>
      </c>
      <c r="F128" s="174"/>
      <c r="G128" s="229"/>
      <c r="H128" s="169">
        <f>0.3*G128</f>
        <v>0</v>
      </c>
      <c r="I128" s="170">
        <f t="shared" si="31"/>
        <v>0</v>
      </c>
      <c r="J128" s="285">
        <f t="shared" si="32"/>
        <v>0</v>
      </c>
      <c r="K128" s="310">
        <f t="shared" si="30"/>
        <v>0</v>
      </c>
      <c r="L128" s="279"/>
      <c r="M128" s="274">
        <f t="shared" si="36"/>
        <v>0</v>
      </c>
      <c r="N128" s="325"/>
      <c r="O128" s="326">
        <f t="shared" si="33"/>
        <v>0</v>
      </c>
      <c r="P128" s="331"/>
      <c r="Q128" s="332">
        <f t="shared" si="34"/>
        <v>0</v>
      </c>
    </row>
    <row r="129" spans="1:17" ht="26.25" hidden="1">
      <c r="A129" s="175" t="s">
        <v>367</v>
      </c>
      <c r="B129" s="176">
        <v>102218</v>
      </c>
      <c r="C129" s="211" t="s">
        <v>70</v>
      </c>
      <c r="D129" s="177" t="s">
        <v>400</v>
      </c>
      <c r="E129" s="165" t="s">
        <v>5</v>
      </c>
      <c r="F129" s="174"/>
      <c r="G129" s="229">
        <v>15.06</v>
      </c>
      <c r="H129" s="169">
        <f>0.3*G129</f>
        <v>4.518</v>
      </c>
      <c r="I129" s="170">
        <f t="shared" si="31"/>
        <v>19.578</v>
      </c>
      <c r="J129" s="285">
        <f t="shared" si="32"/>
        <v>0</v>
      </c>
      <c r="K129" s="310">
        <f t="shared" si="30"/>
        <v>0</v>
      </c>
      <c r="L129" s="279"/>
      <c r="M129" s="274">
        <f t="shared" si="36"/>
        <v>0</v>
      </c>
      <c r="N129" s="325"/>
      <c r="O129" s="326">
        <f t="shared" si="33"/>
        <v>0</v>
      </c>
      <c r="P129" s="331"/>
      <c r="Q129" s="332">
        <f t="shared" si="34"/>
        <v>0</v>
      </c>
    </row>
    <row r="130" spans="1:17" ht="12.75">
      <c r="A130" s="353" t="s">
        <v>52</v>
      </c>
      <c r="B130" s="354"/>
      <c r="C130" s="354"/>
      <c r="D130" s="354"/>
      <c r="E130" s="354"/>
      <c r="F130" s="354"/>
      <c r="G130" s="354"/>
      <c r="H130" s="354"/>
      <c r="I130" s="354"/>
      <c r="J130" s="286">
        <f>SUM(J121:J129)</f>
        <v>26854.65297245171</v>
      </c>
      <c r="K130" s="310"/>
      <c r="L130" s="279"/>
      <c r="M130" s="274"/>
      <c r="N130" s="325"/>
      <c r="O130" s="326"/>
      <c r="P130" s="331"/>
      <c r="Q130" s="332"/>
    </row>
    <row r="131" spans="1:17" ht="13.5" thickBot="1">
      <c r="A131" s="148"/>
      <c r="B131" s="149"/>
      <c r="C131" s="149"/>
      <c r="D131" s="149"/>
      <c r="E131" s="149"/>
      <c r="F131" s="149"/>
      <c r="G131" s="149"/>
      <c r="H131" s="149"/>
      <c r="I131" s="149"/>
      <c r="J131" s="286"/>
      <c r="K131" s="310"/>
      <c r="L131" s="279"/>
      <c r="M131" s="274"/>
      <c r="N131" s="325"/>
      <c r="O131" s="326"/>
      <c r="P131" s="331"/>
      <c r="Q131" s="332"/>
    </row>
    <row r="132" spans="1:17" ht="13.5" hidden="1" thickBot="1">
      <c r="A132" s="160" t="s">
        <v>51</v>
      </c>
      <c r="B132" s="161"/>
      <c r="C132" s="161"/>
      <c r="D132" s="162" t="s">
        <v>129</v>
      </c>
      <c r="E132" s="162"/>
      <c r="F132" s="163"/>
      <c r="G132" s="163"/>
      <c r="H132" s="163"/>
      <c r="I132" s="163"/>
      <c r="J132" s="292">
        <f>J134</f>
        <v>0</v>
      </c>
      <c r="K132" s="310">
        <f aca="true" t="shared" si="37" ref="K132:K142">J132/$J$9</f>
        <v>0</v>
      </c>
      <c r="L132" s="279"/>
      <c r="M132" s="274">
        <f t="shared" si="36"/>
        <v>0</v>
      </c>
      <c r="N132" s="325"/>
      <c r="O132" s="326">
        <f aca="true" t="shared" si="38" ref="O132:O195">$J132*N132</f>
        <v>0</v>
      </c>
      <c r="P132" s="331"/>
      <c r="Q132" s="332">
        <f aca="true" t="shared" si="39" ref="Q132:Q195">$J132*P132</f>
        <v>0</v>
      </c>
    </row>
    <row r="133" spans="1:17" ht="28.5" customHeight="1" hidden="1">
      <c r="A133" s="231" t="s">
        <v>25</v>
      </c>
      <c r="B133" s="211">
        <v>96116</v>
      </c>
      <c r="C133" s="211" t="s">
        <v>70</v>
      </c>
      <c r="D133" s="232" t="s">
        <v>188</v>
      </c>
      <c r="E133" s="211" t="s">
        <v>5</v>
      </c>
      <c r="F133" s="187"/>
      <c r="G133" s="187">
        <v>81.4</v>
      </c>
      <c r="H133" s="233">
        <f>0.3*G133</f>
        <v>24.42</v>
      </c>
      <c r="I133" s="234">
        <f>G133+H133</f>
        <v>105.82000000000001</v>
      </c>
      <c r="J133" s="285">
        <f>F133*I133</f>
        <v>0</v>
      </c>
      <c r="K133" s="310">
        <f t="shared" si="37"/>
        <v>0</v>
      </c>
      <c r="L133" s="279"/>
      <c r="M133" s="274">
        <f t="shared" si="36"/>
        <v>0</v>
      </c>
      <c r="N133" s="325"/>
      <c r="O133" s="326">
        <f t="shared" si="38"/>
        <v>0</v>
      </c>
      <c r="P133" s="331"/>
      <c r="Q133" s="332">
        <f t="shared" si="39"/>
        <v>0</v>
      </c>
    </row>
    <row r="134" spans="1:17" ht="13.5" hidden="1" thickBot="1">
      <c r="A134" s="353" t="s">
        <v>54</v>
      </c>
      <c r="B134" s="354"/>
      <c r="C134" s="354"/>
      <c r="D134" s="354"/>
      <c r="E134" s="354"/>
      <c r="F134" s="354"/>
      <c r="G134" s="354"/>
      <c r="H134" s="354"/>
      <c r="I134" s="354"/>
      <c r="J134" s="294">
        <f>SUM(J133:J133)</f>
        <v>0</v>
      </c>
      <c r="K134" s="310">
        <f t="shared" si="37"/>
        <v>0</v>
      </c>
      <c r="L134" s="279"/>
      <c r="M134" s="274">
        <f t="shared" si="36"/>
        <v>0</v>
      </c>
      <c r="N134" s="325"/>
      <c r="O134" s="326">
        <f t="shared" si="38"/>
        <v>0</v>
      </c>
      <c r="P134" s="331"/>
      <c r="Q134" s="332">
        <f t="shared" si="39"/>
        <v>0</v>
      </c>
    </row>
    <row r="135" spans="1:17" ht="13.5" hidden="1" thickBot="1">
      <c r="A135" s="92"/>
      <c r="B135" s="14"/>
      <c r="C135" s="14"/>
      <c r="D135" s="14"/>
      <c r="E135" s="14"/>
      <c r="F135" s="14"/>
      <c r="G135" s="14"/>
      <c r="H135" s="14"/>
      <c r="I135" s="14"/>
      <c r="J135" s="293"/>
      <c r="K135" s="310">
        <f t="shared" si="37"/>
        <v>0</v>
      </c>
      <c r="L135" s="279"/>
      <c r="M135" s="274">
        <f t="shared" si="36"/>
        <v>0</v>
      </c>
      <c r="N135" s="325"/>
      <c r="O135" s="326">
        <f t="shared" si="38"/>
        <v>0</v>
      </c>
      <c r="P135" s="331"/>
      <c r="Q135" s="332">
        <f t="shared" si="39"/>
        <v>0</v>
      </c>
    </row>
    <row r="136" spans="1:17" ht="13.5" hidden="1" thickBot="1">
      <c r="A136" s="160" t="s">
        <v>53</v>
      </c>
      <c r="B136" s="161"/>
      <c r="C136" s="161"/>
      <c r="D136" s="162" t="s">
        <v>79</v>
      </c>
      <c r="E136" s="162"/>
      <c r="F136" s="163"/>
      <c r="G136" s="163"/>
      <c r="H136" s="163"/>
      <c r="I136" s="163"/>
      <c r="J136" s="292">
        <f>J166</f>
        <v>0</v>
      </c>
      <c r="K136" s="310">
        <f t="shared" si="37"/>
        <v>0</v>
      </c>
      <c r="L136" s="279"/>
      <c r="M136" s="274">
        <f t="shared" si="36"/>
        <v>0</v>
      </c>
      <c r="N136" s="325"/>
      <c r="O136" s="326">
        <f t="shared" si="38"/>
        <v>0</v>
      </c>
      <c r="P136" s="331"/>
      <c r="Q136" s="332">
        <f t="shared" si="39"/>
        <v>0</v>
      </c>
    </row>
    <row r="137" spans="1:17" ht="13.5" hidden="1" thickBot="1">
      <c r="A137" s="198" t="s">
        <v>26</v>
      </c>
      <c r="B137" s="166">
        <v>89987</v>
      </c>
      <c r="C137" s="166" t="s">
        <v>70</v>
      </c>
      <c r="D137" s="235" t="s">
        <v>225</v>
      </c>
      <c r="E137" s="211" t="s">
        <v>2</v>
      </c>
      <c r="F137" s="236"/>
      <c r="G137" s="236">
        <v>73.98</v>
      </c>
      <c r="H137" s="169">
        <f aca="true" t="shared" si="40" ref="H137:H145">0.3*G137</f>
        <v>22.194</v>
      </c>
      <c r="I137" s="170">
        <f aca="true" t="shared" si="41" ref="I137:I145">G137+H137</f>
        <v>96.174</v>
      </c>
      <c r="J137" s="285">
        <f aca="true" t="shared" si="42" ref="J137:J145">F137*I137</f>
        <v>0</v>
      </c>
      <c r="K137" s="310">
        <f t="shared" si="37"/>
        <v>0</v>
      </c>
      <c r="L137" s="279"/>
      <c r="M137" s="274">
        <f t="shared" si="36"/>
        <v>0</v>
      </c>
      <c r="N137" s="325"/>
      <c r="O137" s="326">
        <f t="shared" si="38"/>
        <v>0</v>
      </c>
      <c r="P137" s="331"/>
      <c r="Q137" s="332">
        <f t="shared" si="39"/>
        <v>0</v>
      </c>
    </row>
    <row r="138" spans="1:17" ht="27" hidden="1" thickBot="1">
      <c r="A138" s="198" t="s">
        <v>436</v>
      </c>
      <c r="B138" s="166">
        <v>94497</v>
      </c>
      <c r="C138" s="166" t="s">
        <v>70</v>
      </c>
      <c r="D138" s="235" t="s">
        <v>409</v>
      </c>
      <c r="E138" s="211" t="s">
        <v>2</v>
      </c>
      <c r="F138" s="236"/>
      <c r="G138" s="236">
        <v>83.17</v>
      </c>
      <c r="H138" s="169">
        <f>0.3*G138</f>
        <v>24.951</v>
      </c>
      <c r="I138" s="170">
        <f>G138+H138</f>
        <v>108.12100000000001</v>
      </c>
      <c r="J138" s="285">
        <f>F138*I138</f>
        <v>0</v>
      </c>
      <c r="K138" s="310">
        <f t="shared" si="37"/>
        <v>0</v>
      </c>
      <c r="L138" s="279"/>
      <c r="M138" s="274">
        <f t="shared" si="36"/>
        <v>0</v>
      </c>
      <c r="N138" s="325"/>
      <c r="O138" s="326">
        <f t="shared" si="38"/>
        <v>0</v>
      </c>
      <c r="P138" s="331"/>
      <c r="Q138" s="332">
        <f t="shared" si="39"/>
        <v>0</v>
      </c>
    </row>
    <row r="139" spans="1:17" ht="27" hidden="1" thickBot="1">
      <c r="A139" s="198" t="s">
        <v>435</v>
      </c>
      <c r="B139" s="166">
        <v>94493</v>
      </c>
      <c r="C139" s="166" t="s">
        <v>70</v>
      </c>
      <c r="D139" s="235" t="s">
        <v>410</v>
      </c>
      <c r="E139" s="211" t="s">
        <v>2</v>
      </c>
      <c r="F139" s="236"/>
      <c r="G139" s="236">
        <v>103.19</v>
      </c>
      <c r="H139" s="169">
        <f t="shared" si="40"/>
        <v>30.956999999999997</v>
      </c>
      <c r="I139" s="170">
        <f t="shared" si="41"/>
        <v>134.147</v>
      </c>
      <c r="J139" s="285">
        <f t="shared" si="42"/>
        <v>0</v>
      </c>
      <c r="K139" s="310">
        <f t="shared" si="37"/>
        <v>0</v>
      </c>
      <c r="L139" s="279"/>
      <c r="M139" s="274">
        <f t="shared" si="36"/>
        <v>0</v>
      </c>
      <c r="N139" s="325"/>
      <c r="O139" s="326">
        <f t="shared" si="38"/>
        <v>0</v>
      </c>
      <c r="P139" s="331"/>
      <c r="Q139" s="332">
        <f t="shared" si="39"/>
        <v>0</v>
      </c>
    </row>
    <row r="140" spans="1:17" ht="13.5" hidden="1" thickBot="1">
      <c r="A140" s="198" t="s">
        <v>437</v>
      </c>
      <c r="B140" s="166">
        <v>89985</v>
      </c>
      <c r="C140" s="166" t="s">
        <v>70</v>
      </c>
      <c r="D140" s="235" t="s">
        <v>224</v>
      </c>
      <c r="E140" s="211" t="s">
        <v>2</v>
      </c>
      <c r="F140" s="236"/>
      <c r="G140" s="236"/>
      <c r="H140" s="169">
        <f t="shared" si="40"/>
        <v>0</v>
      </c>
      <c r="I140" s="170">
        <f t="shared" si="41"/>
        <v>0</v>
      </c>
      <c r="J140" s="285">
        <f t="shared" si="42"/>
        <v>0</v>
      </c>
      <c r="K140" s="310">
        <f t="shared" si="37"/>
        <v>0</v>
      </c>
      <c r="L140" s="279"/>
      <c r="M140" s="274">
        <f t="shared" si="36"/>
        <v>0</v>
      </c>
      <c r="N140" s="325"/>
      <c r="O140" s="326">
        <f t="shared" si="38"/>
        <v>0</v>
      </c>
      <c r="P140" s="331"/>
      <c r="Q140" s="332">
        <f t="shared" si="39"/>
        <v>0</v>
      </c>
    </row>
    <row r="141" spans="1:17" ht="20.25" customHeight="1" hidden="1">
      <c r="A141" s="198" t="s">
        <v>437</v>
      </c>
      <c r="B141" s="166">
        <v>99635</v>
      </c>
      <c r="C141" s="166" t="s">
        <v>70</v>
      </c>
      <c r="D141" s="235" t="s">
        <v>226</v>
      </c>
      <c r="E141" s="211" t="s">
        <v>2</v>
      </c>
      <c r="F141" s="236"/>
      <c r="G141" s="236">
        <v>324.25</v>
      </c>
      <c r="H141" s="169">
        <f t="shared" si="40"/>
        <v>97.27499999999999</v>
      </c>
      <c r="I141" s="170">
        <f t="shared" si="41"/>
        <v>421.525</v>
      </c>
      <c r="J141" s="285">
        <f t="shared" si="42"/>
        <v>0</v>
      </c>
      <c r="K141" s="310">
        <f t="shared" si="37"/>
        <v>0</v>
      </c>
      <c r="L141" s="279"/>
      <c r="M141" s="274">
        <f t="shared" si="36"/>
        <v>0</v>
      </c>
      <c r="N141" s="325"/>
      <c r="O141" s="326">
        <f t="shared" si="38"/>
        <v>0</v>
      </c>
      <c r="P141" s="331"/>
      <c r="Q141" s="332">
        <f t="shared" si="39"/>
        <v>0</v>
      </c>
    </row>
    <row r="142" spans="1:17" ht="39.75" hidden="1" thickBot="1">
      <c r="A142" s="198" t="s">
        <v>439</v>
      </c>
      <c r="B142" s="166">
        <v>89383</v>
      </c>
      <c r="C142" s="166" t="s">
        <v>70</v>
      </c>
      <c r="D142" s="235" t="s">
        <v>309</v>
      </c>
      <c r="E142" s="211" t="s">
        <v>2</v>
      </c>
      <c r="F142" s="236"/>
      <c r="G142" s="236"/>
      <c r="H142" s="169">
        <f t="shared" si="40"/>
        <v>0</v>
      </c>
      <c r="I142" s="170">
        <f t="shared" si="41"/>
        <v>0</v>
      </c>
      <c r="J142" s="285">
        <f t="shared" si="42"/>
        <v>0</v>
      </c>
      <c r="K142" s="310">
        <f t="shared" si="37"/>
        <v>0</v>
      </c>
      <c r="L142" s="279"/>
      <c r="M142" s="274">
        <f t="shared" si="36"/>
        <v>0</v>
      </c>
      <c r="N142" s="325"/>
      <c r="O142" s="326">
        <f t="shared" si="38"/>
        <v>0</v>
      </c>
      <c r="P142" s="331"/>
      <c r="Q142" s="332">
        <f t="shared" si="39"/>
        <v>0</v>
      </c>
    </row>
    <row r="143" spans="1:17" ht="27" hidden="1" thickBot="1">
      <c r="A143" s="198" t="s">
        <v>440</v>
      </c>
      <c r="B143" s="166">
        <v>86884</v>
      </c>
      <c r="C143" s="166" t="s">
        <v>70</v>
      </c>
      <c r="D143" s="235" t="s">
        <v>308</v>
      </c>
      <c r="E143" s="211" t="s">
        <v>2</v>
      </c>
      <c r="F143" s="236"/>
      <c r="G143" s="236"/>
      <c r="H143" s="169">
        <f t="shared" si="40"/>
        <v>0</v>
      </c>
      <c r="I143" s="170">
        <f t="shared" si="41"/>
        <v>0</v>
      </c>
      <c r="J143" s="285">
        <f t="shared" si="42"/>
        <v>0</v>
      </c>
      <c r="K143" s="310">
        <f aca="true" t="shared" si="43" ref="K143:K206">J143/$J$9</f>
        <v>0</v>
      </c>
      <c r="L143" s="279"/>
      <c r="M143" s="274">
        <f t="shared" si="36"/>
        <v>0</v>
      </c>
      <c r="N143" s="325"/>
      <c r="O143" s="326">
        <f t="shared" si="38"/>
        <v>0</v>
      </c>
      <c r="P143" s="331"/>
      <c r="Q143" s="332">
        <f t="shared" si="39"/>
        <v>0</v>
      </c>
    </row>
    <row r="144" spans="1:17" ht="13.5" hidden="1" thickBot="1">
      <c r="A144" s="198" t="s">
        <v>441</v>
      </c>
      <c r="B144" s="166">
        <v>86887</v>
      </c>
      <c r="C144" s="166" t="s">
        <v>70</v>
      </c>
      <c r="D144" s="235" t="s">
        <v>307</v>
      </c>
      <c r="E144" s="211" t="s">
        <v>2</v>
      </c>
      <c r="F144" s="236"/>
      <c r="G144" s="236"/>
      <c r="H144" s="169">
        <f t="shared" si="40"/>
        <v>0</v>
      </c>
      <c r="I144" s="170">
        <f t="shared" si="41"/>
        <v>0</v>
      </c>
      <c r="J144" s="285">
        <f t="shared" si="42"/>
        <v>0</v>
      </c>
      <c r="K144" s="310">
        <f t="shared" si="43"/>
        <v>0</v>
      </c>
      <c r="L144" s="279"/>
      <c r="M144" s="274">
        <f t="shared" si="36"/>
        <v>0</v>
      </c>
      <c r="N144" s="325"/>
      <c r="O144" s="326">
        <f t="shared" si="38"/>
        <v>0</v>
      </c>
      <c r="P144" s="331"/>
      <c r="Q144" s="332">
        <f t="shared" si="39"/>
        <v>0</v>
      </c>
    </row>
    <row r="145" spans="1:17" ht="13.5" hidden="1" thickBot="1">
      <c r="A145" s="198" t="s">
        <v>434</v>
      </c>
      <c r="B145" s="166">
        <v>94703</v>
      </c>
      <c r="C145" s="166" t="s">
        <v>70</v>
      </c>
      <c r="D145" s="235" t="s">
        <v>305</v>
      </c>
      <c r="E145" s="211" t="s">
        <v>2</v>
      </c>
      <c r="F145" s="236"/>
      <c r="G145" s="236"/>
      <c r="H145" s="169">
        <f t="shared" si="40"/>
        <v>0</v>
      </c>
      <c r="I145" s="170">
        <f t="shared" si="41"/>
        <v>0</v>
      </c>
      <c r="J145" s="285">
        <f t="shared" si="42"/>
        <v>0</v>
      </c>
      <c r="K145" s="310">
        <f t="shared" si="43"/>
        <v>0</v>
      </c>
      <c r="L145" s="279"/>
      <c r="M145" s="274">
        <f t="shared" si="36"/>
        <v>0</v>
      </c>
      <c r="N145" s="325"/>
      <c r="O145" s="326">
        <f t="shared" si="38"/>
        <v>0</v>
      </c>
      <c r="P145" s="331"/>
      <c r="Q145" s="332">
        <f t="shared" si="39"/>
        <v>0</v>
      </c>
    </row>
    <row r="146" spans="1:17" ht="13.5" hidden="1" thickBot="1">
      <c r="A146" s="198" t="s">
        <v>438</v>
      </c>
      <c r="B146" s="211">
        <v>89402</v>
      </c>
      <c r="C146" s="211" t="s">
        <v>70</v>
      </c>
      <c r="D146" s="235" t="s">
        <v>88</v>
      </c>
      <c r="E146" s="211" t="s">
        <v>1</v>
      </c>
      <c r="F146" s="236"/>
      <c r="G146" s="236">
        <v>11.64</v>
      </c>
      <c r="H146" s="169">
        <f aca="true" t="shared" si="44" ref="H146:H165">0.3*G146</f>
        <v>3.492</v>
      </c>
      <c r="I146" s="170">
        <f aca="true" t="shared" si="45" ref="I146:I165">G146+H146</f>
        <v>15.132000000000001</v>
      </c>
      <c r="J146" s="285">
        <f aca="true" t="shared" si="46" ref="J146:J165">F146*I146</f>
        <v>0</v>
      </c>
      <c r="K146" s="310">
        <f t="shared" si="43"/>
        <v>0</v>
      </c>
      <c r="L146" s="279"/>
      <c r="M146" s="274">
        <f t="shared" si="36"/>
        <v>0</v>
      </c>
      <c r="N146" s="325"/>
      <c r="O146" s="326">
        <f t="shared" si="38"/>
        <v>0</v>
      </c>
      <c r="P146" s="331"/>
      <c r="Q146" s="332">
        <f t="shared" si="39"/>
        <v>0</v>
      </c>
    </row>
    <row r="147" spans="1:17" ht="13.5" hidden="1" thickBot="1">
      <c r="A147" s="198" t="s">
        <v>439</v>
      </c>
      <c r="B147" s="211">
        <v>89448</v>
      </c>
      <c r="C147" s="211" t="s">
        <v>70</v>
      </c>
      <c r="D147" s="235" t="s">
        <v>408</v>
      </c>
      <c r="E147" s="211" t="s">
        <v>1</v>
      </c>
      <c r="F147" s="236"/>
      <c r="G147" s="236">
        <v>17.75</v>
      </c>
      <c r="H147" s="169">
        <f>0.3*G147</f>
        <v>5.325</v>
      </c>
      <c r="I147" s="170">
        <f>G147+H147</f>
        <v>23.075</v>
      </c>
      <c r="J147" s="285">
        <f>F147*I147</f>
        <v>0</v>
      </c>
      <c r="K147" s="310">
        <f t="shared" si="43"/>
        <v>0</v>
      </c>
      <c r="L147" s="279"/>
      <c r="M147" s="274">
        <f t="shared" si="36"/>
        <v>0</v>
      </c>
      <c r="N147" s="325"/>
      <c r="O147" s="326">
        <f t="shared" si="38"/>
        <v>0</v>
      </c>
      <c r="P147" s="331"/>
      <c r="Q147" s="332">
        <f t="shared" si="39"/>
        <v>0</v>
      </c>
    </row>
    <row r="148" spans="1:17" ht="13.5" hidden="1" thickBot="1">
      <c r="A148" s="198" t="s">
        <v>440</v>
      </c>
      <c r="B148" s="211">
        <v>89449</v>
      </c>
      <c r="C148" s="211" t="s">
        <v>70</v>
      </c>
      <c r="D148" s="235" t="s">
        <v>119</v>
      </c>
      <c r="E148" s="211" t="s">
        <v>1</v>
      </c>
      <c r="F148" s="236"/>
      <c r="G148" s="236">
        <v>19.62</v>
      </c>
      <c r="H148" s="169">
        <f>0.3*G148</f>
        <v>5.886</v>
      </c>
      <c r="I148" s="170">
        <f>G148+H148</f>
        <v>25.506</v>
      </c>
      <c r="J148" s="285">
        <f>F148*I148</f>
        <v>0</v>
      </c>
      <c r="K148" s="310">
        <f t="shared" si="43"/>
        <v>0</v>
      </c>
      <c r="L148" s="279"/>
      <c r="M148" s="274">
        <f t="shared" si="36"/>
        <v>0</v>
      </c>
      <c r="N148" s="325"/>
      <c r="O148" s="326">
        <f t="shared" si="38"/>
        <v>0</v>
      </c>
      <c r="P148" s="331"/>
      <c r="Q148" s="332">
        <f t="shared" si="39"/>
        <v>0</v>
      </c>
    </row>
    <row r="149" spans="1:17" ht="13.5" hidden="1" thickBot="1">
      <c r="A149" s="198" t="s">
        <v>441</v>
      </c>
      <c r="B149" s="211">
        <v>89450</v>
      </c>
      <c r="C149" s="211" t="s">
        <v>70</v>
      </c>
      <c r="D149" s="235" t="s">
        <v>407</v>
      </c>
      <c r="E149" s="211" t="s">
        <v>2</v>
      </c>
      <c r="F149" s="236"/>
      <c r="G149" s="236">
        <v>31.59</v>
      </c>
      <c r="H149" s="169">
        <f>0.3*G149</f>
        <v>9.477</v>
      </c>
      <c r="I149" s="170">
        <f>G149+H149</f>
        <v>41.067</v>
      </c>
      <c r="J149" s="285">
        <f>F149*I149</f>
        <v>0</v>
      </c>
      <c r="K149" s="310">
        <f t="shared" si="43"/>
        <v>0</v>
      </c>
      <c r="L149" s="279"/>
      <c r="M149" s="274">
        <f t="shared" si="36"/>
        <v>0</v>
      </c>
      <c r="N149" s="325"/>
      <c r="O149" s="326">
        <f t="shared" si="38"/>
        <v>0</v>
      </c>
      <c r="P149" s="331"/>
      <c r="Q149" s="332">
        <f t="shared" si="39"/>
        <v>0</v>
      </c>
    </row>
    <row r="150" spans="1:17" ht="13.5" hidden="1" thickBot="1">
      <c r="A150" s="198" t="s">
        <v>446</v>
      </c>
      <c r="B150" s="211">
        <v>89451</v>
      </c>
      <c r="C150" s="211" t="s">
        <v>70</v>
      </c>
      <c r="D150" s="235" t="s">
        <v>227</v>
      </c>
      <c r="E150" s="211" t="s">
        <v>1</v>
      </c>
      <c r="F150" s="236"/>
      <c r="G150" s="236"/>
      <c r="H150" s="169">
        <f>0.3*G150</f>
        <v>0</v>
      </c>
      <c r="I150" s="170">
        <f>G150+H150</f>
        <v>0</v>
      </c>
      <c r="J150" s="285">
        <f>F150*I150</f>
        <v>0</v>
      </c>
      <c r="K150" s="310">
        <f t="shared" si="43"/>
        <v>0</v>
      </c>
      <c r="L150" s="279"/>
      <c r="M150" s="274">
        <f t="shared" si="36"/>
        <v>0</v>
      </c>
      <c r="N150" s="325"/>
      <c r="O150" s="326">
        <f t="shared" si="38"/>
        <v>0</v>
      </c>
      <c r="P150" s="331"/>
      <c r="Q150" s="332">
        <f t="shared" si="39"/>
        <v>0</v>
      </c>
    </row>
    <row r="151" spans="1:17" ht="13.5" hidden="1" thickBot="1">
      <c r="A151" s="198" t="s">
        <v>434</v>
      </c>
      <c r="B151" s="211">
        <v>89362</v>
      </c>
      <c r="C151" s="211" t="s">
        <v>70</v>
      </c>
      <c r="D151" s="186" t="s">
        <v>106</v>
      </c>
      <c r="E151" s="166" t="s">
        <v>2</v>
      </c>
      <c r="F151" s="236"/>
      <c r="G151" s="236">
        <v>8.23</v>
      </c>
      <c r="H151" s="169">
        <f t="shared" si="44"/>
        <v>2.469</v>
      </c>
      <c r="I151" s="170">
        <f t="shared" si="45"/>
        <v>10.699</v>
      </c>
      <c r="J151" s="285">
        <f t="shared" si="46"/>
        <v>0</v>
      </c>
      <c r="K151" s="310">
        <f t="shared" si="43"/>
        <v>0</v>
      </c>
      <c r="L151" s="279"/>
      <c r="M151" s="274">
        <f t="shared" si="36"/>
        <v>0</v>
      </c>
      <c r="N151" s="325"/>
      <c r="O151" s="326">
        <f t="shared" si="38"/>
        <v>0</v>
      </c>
      <c r="P151" s="331"/>
      <c r="Q151" s="332">
        <f t="shared" si="39"/>
        <v>0</v>
      </c>
    </row>
    <row r="152" spans="1:17" ht="13.5" hidden="1" thickBot="1">
      <c r="A152" s="198" t="s">
        <v>442</v>
      </c>
      <c r="B152" s="211">
        <v>89497</v>
      </c>
      <c r="C152" s="211" t="s">
        <v>70</v>
      </c>
      <c r="D152" s="186" t="s">
        <v>403</v>
      </c>
      <c r="E152" s="166" t="s">
        <v>2</v>
      </c>
      <c r="F152" s="236"/>
      <c r="G152" s="236">
        <v>12.66</v>
      </c>
      <c r="H152" s="169">
        <f>0.3*G152</f>
        <v>3.798</v>
      </c>
      <c r="I152" s="170">
        <f>G152+H152</f>
        <v>16.458</v>
      </c>
      <c r="J152" s="285">
        <f>F152*I152</f>
        <v>0</v>
      </c>
      <c r="K152" s="310">
        <f t="shared" si="43"/>
        <v>0</v>
      </c>
      <c r="L152" s="279"/>
      <c r="M152" s="274">
        <f t="shared" si="36"/>
        <v>0</v>
      </c>
      <c r="N152" s="325"/>
      <c r="O152" s="326">
        <f t="shared" si="38"/>
        <v>0</v>
      </c>
      <c r="P152" s="331"/>
      <c r="Q152" s="332">
        <f t="shared" si="39"/>
        <v>0</v>
      </c>
    </row>
    <row r="153" spans="1:17" ht="13.5" hidden="1" thickBot="1">
      <c r="A153" s="198" t="s">
        <v>443</v>
      </c>
      <c r="B153" s="211">
        <v>89501</v>
      </c>
      <c r="C153" s="211" t="s">
        <v>70</v>
      </c>
      <c r="D153" s="186" t="s">
        <v>228</v>
      </c>
      <c r="E153" s="166" t="s">
        <v>2</v>
      </c>
      <c r="F153" s="236"/>
      <c r="G153" s="236">
        <v>13.41</v>
      </c>
      <c r="H153" s="169">
        <f>0.3*G153</f>
        <v>4.023</v>
      </c>
      <c r="I153" s="170">
        <f>G153+H153</f>
        <v>17.433</v>
      </c>
      <c r="J153" s="285">
        <f>F153*I153</f>
        <v>0</v>
      </c>
      <c r="K153" s="310">
        <f t="shared" si="43"/>
        <v>0</v>
      </c>
      <c r="L153" s="279"/>
      <c r="M153" s="274">
        <f t="shared" si="36"/>
        <v>0</v>
      </c>
      <c r="N153" s="325"/>
      <c r="O153" s="326">
        <f t="shared" si="38"/>
        <v>0</v>
      </c>
      <c r="P153" s="331"/>
      <c r="Q153" s="332">
        <f t="shared" si="39"/>
        <v>0</v>
      </c>
    </row>
    <row r="154" spans="1:17" ht="13.5" hidden="1" thickBot="1">
      <c r="A154" s="198" t="s">
        <v>444</v>
      </c>
      <c r="B154" s="211">
        <v>89505</v>
      </c>
      <c r="C154" s="211" t="s">
        <v>70</v>
      </c>
      <c r="D154" s="186" t="s">
        <v>404</v>
      </c>
      <c r="E154" s="166" t="s">
        <v>2</v>
      </c>
      <c r="F154" s="236"/>
      <c r="G154" s="236">
        <v>42.08</v>
      </c>
      <c r="H154" s="169">
        <f>0.3*G154</f>
        <v>12.623999999999999</v>
      </c>
      <c r="I154" s="170">
        <f>G154+H154</f>
        <v>54.70399999999999</v>
      </c>
      <c r="J154" s="285">
        <f>F154*I154</f>
        <v>0</v>
      </c>
      <c r="K154" s="310">
        <f t="shared" si="43"/>
        <v>0</v>
      </c>
      <c r="L154" s="279"/>
      <c r="M154" s="274">
        <f t="shared" si="36"/>
        <v>0</v>
      </c>
      <c r="N154" s="325"/>
      <c r="O154" s="326">
        <f t="shared" si="38"/>
        <v>0</v>
      </c>
      <c r="P154" s="331"/>
      <c r="Q154" s="332">
        <f t="shared" si="39"/>
        <v>0</v>
      </c>
    </row>
    <row r="155" spans="1:17" ht="13.5" hidden="1" thickBot="1">
      <c r="A155" s="198" t="s">
        <v>445</v>
      </c>
      <c r="B155" s="211">
        <v>89502</v>
      </c>
      <c r="C155" s="211" t="s">
        <v>70</v>
      </c>
      <c r="D155" s="186" t="s">
        <v>402</v>
      </c>
      <c r="E155" s="166" t="s">
        <v>2</v>
      </c>
      <c r="F155" s="236"/>
      <c r="G155" s="236">
        <v>16.21</v>
      </c>
      <c r="H155" s="169">
        <f>0.3*G155</f>
        <v>4.863</v>
      </c>
      <c r="I155" s="170">
        <f>G155+H155</f>
        <v>21.073</v>
      </c>
      <c r="J155" s="285">
        <f>F155*I155</f>
        <v>0</v>
      </c>
      <c r="K155" s="310">
        <f t="shared" si="43"/>
        <v>0</v>
      </c>
      <c r="L155" s="279"/>
      <c r="M155" s="274">
        <f t="shared" si="36"/>
        <v>0</v>
      </c>
      <c r="N155" s="325"/>
      <c r="O155" s="326">
        <f t="shared" si="38"/>
        <v>0</v>
      </c>
      <c r="P155" s="331"/>
      <c r="Q155" s="332">
        <f t="shared" si="39"/>
        <v>0</v>
      </c>
    </row>
    <row r="156" spans="1:17" ht="13.5" hidden="1" thickBot="1">
      <c r="A156" s="198" t="s">
        <v>452</v>
      </c>
      <c r="B156" s="211">
        <v>89363</v>
      </c>
      <c r="C156" s="211" t="s">
        <v>70</v>
      </c>
      <c r="D156" s="186" t="s">
        <v>189</v>
      </c>
      <c r="E156" s="166" t="s">
        <v>2</v>
      </c>
      <c r="F156" s="236"/>
      <c r="G156" s="236"/>
      <c r="H156" s="169">
        <f t="shared" si="44"/>
        <v>0</v>
      </c>
      <c r="I156" s="170">
        <f t="shared" si="45"/>
        <v>0</v>
      </c>
      <c r="J156" s="285">
        <f t="shared" si="46"/>
        <v>0</v>
      </c>
      <c r="K156" s="310">
        <f t="shared" si="43"/>
        <v>0</v>
      </c>
      <c r="L156" s="279"/>
      <c r="M156" s="274">
        <f t="shared" si="36"/>
        <v>0</v>
      </c>
      <c r="N156" s="325"/>
      <c r="O156" s="326">
        <f t="shared" si="38"/>
        <v>0</v>
      </c>
      <c r="P156" s="331"/>
      <c r="Q156" s="332">
        <f t="shared" si="39"/>
        <v>0</v>
      </c>
    </row>
    <row r="157" spans="1:17" ht="13.5" hidden="1" thickBot="1">
      <c r="A157" s="198" t="s">
        <v>446</v>
      </c>
      <c r="B157" s="211">
        <v>103971</v>
      </c>
      <c r="C157" s="211" t="s">
        <v>70</v>
      </c>
      <c r="D157" s="186" t="s">
        <v>401</v>
      </c>
      <c r="E157" s="166" t="s">
        <v>2</v>
      </c>
      <c r="F157" s="236"/>
      <c r="G157" s="236">
        <v>25.26</v>
      </c>
      <c r="H157" s="169">
        <f>0.3*G157</f>
        <v>7.578</v>
      </c>
      <c r="I157" s="170">
        <f>G157+H157</f>
        <v>32.838</v>
      </c>
      <c r="J157" s="285">
        <f>F157*I157</f>
        <v>0</v>
      </c>
      <c r="K157" s="310">
        <f t="shared" si="43"/>
        <v>0</v>
      </c>
      <c r="L157" s="279"/>
      <c r="M157" s="274">
        <f t="shared" si="36"/>
        <v>0</v>
      </c>
      <c r="N157" s="325"/>
      <c r="O157" s="326">
        <f t="shared" si="38"/>
        <v>0</v>
      </c>
      <c r="P157" s="331"/>
      <c r="Q157" s="332">
        <f t="shared" si="39"/>
        <v>0</v>
      </c>
    </row>
    <row r="158" spans="1:17" ht="13.5" hidden="1" thickBot="1">
      <c r="A158" s="198" t="s">
        <v>447</v>
      </c>
      <c r="B158" s="211">
        <v>103999</v>
      </c>
      <c r="C158" s="211" t="s">
        <v>70</v>
      </c>
      <c r="D158" s="186" t="s">
        <v>190</v>
      </c>
      <c r="E158" s="166" t="s">
        <v>2</v>
      </c>
      <c r="F158" s="236"/>
      <c r="G158" s="236">
        <v>11.64</v>
      </c>
      <c r="H158" s="169">
        <f t="shared" si="44"/>
        <v>3.492</v>
      </c>
      <c r="I158" s="170">
        <f t="shared" si="45"/>
        <v>15.132000000000001</v>
      </c>
      <c r="J158" s="285">
        <f t="shared" si="46"/>
        <v>0</v>
      </c>
      <c r="K158" s="310">
        <f t="shared" si="43"/>
        <v>0</v>
      </c>
      <c r="L158" s="279"/>
      <c r="M158" s="274">
        <f t="shared" si="36"/>
        <v>0</v>
      </c>
      <c r="N158" s="325"/>
      <c r="O158" s="326">
        <f t="shared" si="38"/>
        <v>0</v>
      </c>
      <c r="P158" s="331"/>
      <c r="Q158" s="332">
        <f t="shared" si="39"/>
        <v>0</v>
      </c>
    </row>
    <row r="159" spans="1:17" ht="13.5" hidden="1" thickBot="1">
      <c r="A159" s="198" t="s">
        <v>448</v>
      </c>
      <c r="B159" s="211">
        <v>89395</v>
      </c>
      <c r="C159" s="211" t="s">
        <v>70</v>
      </c>
      <c r="D159" s="186" t="s">
        <v>229</v>
      </c>
      <c r="E159" s="166" t="s">
        <v>2</v>
      </c>
      <c r="F159" s="236"/>
      <c r="G159" s="236">
        <v>11.39</v>
      </c>
      <c r="H159" s="169">
        <f t="shared" si="44"/>
        <v>3.4170000000000003</v>
      </c>
      <c r="I159" s="170">
        <f t="shared" si="45"/>
        <v>14.807</v>
      </c>
      <c r="J159" s="285">
        <f t="shared" si="46"/>
        <v>0</v>
      </c>
      <c r="K159" s="310">
        <f t="shared" si="43"/>
        <v>0</v>
      </c>
      <c r="L159" s="279"/>
      <c r="M159" s="274">
        <f t="shared" si="36"/>
        <v>0</v>
      </c>
      <c r="N159" s="325"/>
      <c r="O159" s="326">
        <f t="shared" si="38"/>
        <v>0</v>
      </c>
      <c r="P159" s="331"/>
      <c r="Q159" s="332">
        <f t="shared" si="39"/>
        <v>0</v>
      </c>
    </row>
    <row r="160" spans="1:17" ht="13.5" hidden="1" thickBot="1">
      <c r="A160" s="198" t="s">
        <v>449</v>
      </c>
      <c r="B160" s="211">
        <v>89625</v>
      </c>
      <c r="C160" s="211" t="s">
        <v>70</v>
      </c>
      <c r="D160" s="186" t="s">
        <v>230</v>
      </c>
      <c r="E160" s="166" t="s">
        <v>2</v>
      </c>
      <c r="F160" s="236"/>
      <c r="G160" s="236">
        <v>21.64</v>
      </c>
      <c r="H160" s="169">
        <f t="shared" si="44"/>
        <v>6.492</v>
      </c>
      <c r="I160" s="170">
        <f t="shared" si="45"/>
        <v>28.132</v>
      </c>
      <c r="J160" s="285">
        <f t="shared" si="46"/>
        <v>0</v>
      </c>
      <c r="K160" s="310">
        <f t="shared" si="43"/>
        <v>0</v>
      </c>
      <c r="L160" s="279"/>
      <c r="M160" s="274">
        <f t="shared" si="36"/>
        <v>0</v>
      </c>
      <c r="N160" s="325"/>
      <c r="O160" s="326">
        <f t="shared" si="38"/>
        <v>0</v>
      </c>
      <c r="P160" s="331"/>
      <c r="Q160" s="332">
        <f t="shared" si="39"/>
        <v>0</v>
      </c>
    </row>
    <row r="161" spans="1:17" ht="13.5" hidden="1" thickBot="1">
      <c r="A161" s="198" t="s">
        <v>450</v>
      </c>
      <c r="B161" s="211">
        <v>89628</v>
      </c>
      <c r="C161" s="211" t="s">
        <v>70</v>
      </c>
      <c r="D161" s="186" t="s">
        <v>406</v>
      </c>
      <c r="E161" s="166" t="s">
        <v>2</v>
      </c>
      <c r="F161" s="236"/>
      <c r="G161" s="236">
        <v>48.06</v>
      </c>
      <c r="H161" s="169">
        <f t="shared" si="44"/>
        <v>14.418</v>
      </c>
      <c r="I161" s="170">
        <f t="shared" si="45"/>
        <v>62.478</v>
      </c>
      <c r="J161" s="285">
        <f t="shared" si="46"/>
        <v>0</v>
      </c>
      <c r="K161" s="310">
        <f t="shared" si="43"/>
        <v>0</v>
      </c>
      <c r="L161" s="279"/>
      <c r="M161" s="274">
        <f t="shared" si="36"/>
        <v>0</v>
      </c>
      <c r="N161" s="325"/>
      <c r="O161" s="326">
        <f t="shared" si="38"/>
        <v>0</v>
      </c>
      <c r="P161" s="331"/>
      <c r="Q161" s="332">
        <f t="shared" si="39"/>
        <v>0</v>
      </c>
    </row>
    <row r="162" spans="1:17" ht="13.5" hidden="1" thickBot="1">
      <c r="A162" s="198" t="s">
        <v>451</v>
      </c>
      <c r="B162" s="211">
        <v>89627</v>
      </c>
      <c r="C162" s="211" t="s">
        <v>70</v>
      </c>
      <c r="D162" s="186" t="s">
        <v>191</v>
      </c>
      <c r="E162" s="166" t="s">
        <v>2</v>
      </c>
      <c r="F162" s="236"/>
      <c r="G162" s="236">
        <v>19.54</v>
      </c>
      <c r="H162" s="169">
        <f t="shared" si="44"/>
        <v>5.861999999999999</v>
      </c>
      <c r="I162" s="170">
        <f t="shared" si="45"/>
        <v>25.401999999999997</v>
      </c>
      <c r="J162" s="285">
        <f t="shared" si="46"/>
        <v>0</v>
      </c>
      <c r="K162" s="310">
        <f t="shared" si="43"/>
        <v>0</v>
      </c>
      <c r="L162" s="279"/>
      <c r="M162" s="274">
        <f t="shared" si="36"/>
        <v>0</v>
      </c>
      <c r="N162" s="325"/>
      <c r="O162" s="326">
        <f t="shared" si="38"/>
        <v>0</v>
      </c>
      <c r="P162" s="331"/>
      <c r="Q162" s="332">
        <f t="shared" si="39"/>
        <v>0</v>
      </c>
    </row>
    <row r="163" spans="1:17" ht="13.5" hidden="1" thickBot="1">
      <c r="A163" s="198" t="s">
        <v>452</v>
      </c>
      <c r="B163" s="211">
        <v>89630</v>
      </c>
      <c r="C163" s="211" t="s">
        <v>70</v>
      </c>
      <c r="D163" s="186" t="s">
        <v>405</v>
      </c>
      <c r="E163" s="166" t="s">
        <v>2</v>
      </c>
      <c r="F163" s="236"/>
      <c r="G163" s="236">
        <v>62.05</v>
      </c>
      <c r="H163" s="169">
        <f t="shared" si="44"/>
        <v>18.615</v>
      </c>
      <c r="I163" s="170">
        <f t="shared" si="45"/>
        <v>80.66499999999999</v>
      </c>
      <c r="J163" s="285">
        <f t="shared" si="46"/>
        <v>0</v>
      </c>
      <c r="K163" s="310">
        <f t="shared" si="43"/>
        <v>0</v>
      </c>
      <c r="L163" s="279"/>
      <c r="M163" s="274">
        <f t="shared" si="36"/>
        <v>0</v>
      </c>
      <c r="N163" s="325"/>
      <c r="O163" s="326">
        <f t="shared" si="38"/>
        <v>0</v>
      </c>
      <c r="P163" s="331"/>
      <c r="Q163" s="332">
        <f t="shared" si="39"/>
        <v>0</v>
      </c>
    </row>
    <row r="164" spans="1:17" ht="13.5" hidden="1" thickBot="1">
      <c r="A164" s="198" t="s">
        <v>453</v>
      </c>
      <c r="B164" s="211">
        <v>89366</v>
      </c>
      <c r="C164" s="211" t="s">
        <v>70</v>
      </c>
      <c r="D164" s="186" t="s">
        <v>232</v>
      </c>
      <c r="E164" s="166" t="s">
        <v>2</v>
      </c>
      <c r="F164" s="236"/>
      <c r="G164" s="236"/>
      <c r="H164" s="169">
        <f>0.3*G164</f>
        <v>0</v>
      </c>
      <c r="I164" s="170">
        <f>G164+H164</f>
        <v>0</v>
      </c>
      <c r="J164" s="285">
        <f>F164*I164</f>
        <v>0</v>
      </c>
      <c r="K164" s="310">
        <f t="shared" si="43"/>
        <v>0</v>
      </c>
      <c r="L164" s="279"/>
      <c r="M164" s="274">
        <f t="shared" si="36"/>
        <v>0</v>
      </c>
      <c r="N164" s="325"/>
      <c r="O164" s="326">
        <f t="shared" si="38"/>
        <v>0</v>
      </c>
      <c r="P164" s="331"/>
      <c r="Q164" s="332">
        <f t="shared" si="39"/>
        <v>0</v>
      </c>
    </row>
    <row r="165" spans="1:17" ht="13.5" hidden="1" thickBot="1">
      <c r="A165" s="198" t="s">
        <v>453</v>
      </c>
      <c r="B165" s="211">
        <v>90373</v>
      </c>
      <c r="C165" s="211" t="s">
        <v>70</v>
      </c>
      <c r="D165" s="186" t="s">
        <v>231</v>
      </c>
      <c r="E165" s="166" t="s">
        <v>2</v>
      </c>
      <c r="F165" s="236"/>
      <c r="G165" s="236">
        <v>12.4</v>
      </c>
      <c r="H165" s="169">
        <f t="shared" si="44"/>
        <v>3.7199999999999998</v>
      </c>
      <c r="I165" s="170">
        <f t="shared" si="45"/>
        <v>16.12</v>
      </c>
      <c r="J165" s="285">
        <f t="shared" si="46"/>
        <v>0</v>
      </c>
      <c r="K165" s="310">
        <f t="shared" si="43"/>
        <v>0</v>
      </c>
      <c r="L165" s="279"/>
      <c r="M165" s="274">
        <f t="shared" si="36"/>
        <v>0</v>
      </c>
      <c r="N165" s="325"/>
      <c r="O165" s="326">
        <f t="shared" si="38"/>
        <v>0</v>
      </c>
      <c r="P165" s="331"/>
      <c r="Q165" s="332">
        <f t="shared" si="39"/>
        <v>0</v>
      </c>
    </row>
    <row r="166" spans="1:17" ht="13.5" hidden="1" thickBot="1">
      <c r="A166" s="353" t="s">
        <v>56</v>
      </c>
      <c r="B166" s="354"/>
      <c r="C166" s="354"/>
      <c r="D166" s="354"/>
      <c r="E166" s="354"/>
      <c r="F166" s="354"/>
      <c r="G166" s="354"/>
      <c r="H166" s="354"/>
      <c r="I166" s="354"/>
      <c r="J166" s="286">
        <f>SUM(J137:J165)</f>
        <v>0</v>
      </c>
      <c r="K166" s="310">
        <f t="shared" si="43"/>
        <v>0</v>
      </c>
      <c r="L166" s="279"/>
      <c r="M166" s="274">
        <f t="shared" si="36"/>
        <v>0</v>
      </c>
      <c r="N166" s="325"/>
      <c r="O166" s="326">
        <f t="shared" si="38"/>
        <v>0</v>
      </c>
      <c r="P166" s="331"/>
      <c r="Q166" s="332">
        <f t="shared" si="39"/>
        <v>0</v>
      </c>
    </row>
    <row r="167" spans="1:17" ht="13.5" hidden="1" thickBot="1">
      <c r="A167" s="89"/>
      <c r="B167" s="15"/>
      <c r="C167" s="15"/>
      <c r="D167" s="15"/>
      <c r="E167" s="15"/>
      <c r="F167" s="15"/>
      <c r="G167" s="15"/>
      <c r="H167" s="15"/>
      <c r="I167" s="15"/>
      <c r="J167" s="15"/>
      <c r="K167" s="310">
        <f t="shared" si="43"/>
        <v>0</v>
      </c>
      <c r="L167" s="279"/>
      <c r="M167" s="274">
        <f t="shared" si="36"/>
        <v>0</v>
      </c>
      <c r="N167" s="325"/>
      <c r="O167" s="326">
        <f t="shared" si="38"/>
        <v>0</v>
      </c>
      <c r="P167" s="331"/>
      <c r="Q167" s="332">
        <f t="shared" si="39"/>
        <v>0</v>
      </c>
    </row>
    <row r="168" spans="1:17" ht="13.5" hidden="1" thickBot="1">
      <c r="A168" s="160" t="s">
        <v>55</v>
      </c>
      <c r="B168" s="161"/>
      <c r="C168" s="161"/>
      <c r="D168" s="162" t="s">
        <v>76</v>
      </c>
      <c r="E168" s="162"/>
      <c r="F168" s="163"/>
      <c r="G168" s="163"/>
      <c r="H168" s="163"/>
      <c r="I168" s="163"/>
      <c r="J168" s="292">
        <f>J193</f>
        <v>0</v>
      </c>
      <c r="K168" s="310">
        <f t="shared" si="43"/>
        <v>0</v>
      </c>
      <c r="L168" s="279"/>
      <c r="M168" s="274">
        <f t="shared" si="36"/>
        <v>0</v>
      </c>
      <c r="N168" s="325"/>
      <c r="O168" s="326">
        <f t="shared" si="38"/>
        <v>0</v>
      </c>
      <c r="P168" s="331"/>
      <c r="Q168" s="332">
        <f t="shared" si="39"/>
        <v>0</v>
      </c>
    </row>
    <row r="169" spans="1:17" ht="13.5" hidden="1" thickBot="1">
      <c r="A169" s="198" t="s">
        <v>98</v>
      </c>
      <c r="B169" s="211">
        <v>89482</v>
      </c>
      <c r="C169" s="211" t="s">
        <v>70</v>
      </c>
      <c r="D169" s="237" t="s">
        <v>89</v>
      </c>
      <c r="E169" s="211" t="s">
        <v>2</v>
      </c>
      <c r="F169" s="236">
        <v>0</v>
      </c>
      <c r="G169" s="236">
        <v>17.76</v>
      </c>
      <c r="H169" s="169">
        <f>0.3*G169</f>
        <v>5.328</v>
      </c>
      <c r="I169" s="170">
        <f>G169+H169</f>
        <v>23.088</v>
      </c>
      <c r="J169" s="285">
        <f>F169*I169</f>
        <v>0</v>
      </c>
      <c r="K169" s="310">
        <f t="shared" si="43"/>
        <v>0</v>
      </c>
      <c r="L169" s="279"/>
      <c r="M169" s="274">
        <f t="shared" si="36"/>
        <v>0</v>
      </c>
      <c r="N169" s="325"/>
      <c r="O169" s="326">
        <f t="shared" si="38"/>
        <v>0</v>
      </c>
      <c r="P169" s="331"/>
      <c r="Q169" s="332">
        <f t="shared" si="39"/>
        <v>0</v>
      </c>
    </row>
    <row r="170" spans="1:17" ht="39.75" hidden="1" thickBot="1">
      <c r="A170" s="198" t="s">
        <v>27</v>
      </c>
      <c r="B170" s="211"/>
      <c r="C170" s="211" t="s">
        <v>70</v>
      </c>
      <c r="D170" s="237" t="s">
        <v>418</v>
      </c>
      <c r="E170" s="211" t="s">
        <v>2</v>
      </c>
      <c r="F170" s="236"/>
      <c r="G170" s="236">
        <v>83.34</v>
      </c>
      <c r="H170" s="169">
        <f>0.3*G170</f>
        <v>25.002</v>
      </c>
      <c r="I170" s="170">
        <f>G170+H170</f>
        <v>108.342</v>
      </c>
      <c r="J170" s="285">
        <f>F170*I170</f>
        <v>0</v>
      </c>
      <c r="K170" s="310">
        <f t="shared" si="43"/>
        <v>0</v>
      </c>
      <c r="L170" s="279"/>
      <c r="M170" s="274">
        <f t="shared" si="36"/>
        <v>0</v>
      </c>
      <c r="N170" s="325"/>
      <c r="O170" s="326">
        <f t="shared" si="38"/>
        <v>0</v>
      </c>
      <c r="P170" s="331"/>
      <c r="Q170" s="332">
        <f t="shared" si="39"/>
        <v>0</v>
      </c>
    </row>
    <row r="171" spans="1:17" ht="13.5" hidden="1" thickBot="1">
      <c r="A171" s="198" t="s">
        <v>28</v>
      </c>
      <c r="B171" s="211">
        <v>89714</v>
      </c>
      <c r="C171" s="211" t="s">
        <v>70</v>
      </c>
      <c r="D171" s="237" t="s">
        <v>90</v>
      </c>
      <c r="E171" s="211" t="s">
        <v>1</v>
      </c>
      <c r="F171" s="236"/>
      <c r="G171" s="236">
        <v>36.41</v>
      </c>
      <c r="H171" s="169">
        <f aca="true" t="shared" si="47" ref="H171:H192">0.3*G171</f>
        <v>10.922999999999998</v>
      </c>
      <c r="I171" s="170">
        <f aca="true" t="shared" si="48" ref="I171:I192">G171+H171</f>
        <v>47.333</v>
      </c>
      <c r="J171" s="285">
        <f aca="true" t="shared" si="49" ref="J171:J191">F171*I171</f>
        <v>0</v>
      </c>
      <c r="K171" s="310">
        <f t="shared" si="43"/>
        <v>0</v>
      </c>
      <c r="L171" s="279"/>
      <c r="M171" s="274">
        <f t="shared" si="36"/>
        <v>0</v>
      </c>
      <c r="N171" s="325"/>
      <c r="O171" s="326">
        <f t="shared" si="38"/>
        <v>0</v>
      </c>
      <c r="P171" s="331"/>
      <c r="Q171" s="332">
        <f t="shared" si="39"/>
        <v>0</v>
      </c>
    </row>
    <row r="172" spans="1:17" ht="13.5" hidden="1" thickBot="1">
      <c r="A172" s="198" t="s">
        <v>166</v>
      </c>
      <c r="B172" s="211">
        <v>89711</v>
      </c>
      <c r="C172" s="211" t="s">
        <v>70</v>
      </c>
      <c r="D172" s="237" t="s">
        <v>91</v>
      </c>
      <c r="E172" s="211" t="s">
        <v>1</v>
      </c>
      <c r="F172" s="236"/>
      <c r="G172" s="236">
        <v>20.08</v>
      </c>
      <c r="H172" s="169">
        <f t="shared" si="47"/>
        <v>6.023999999999999</v>
      </c>
      <c r="I172" s="170">
        <f t="shared" si="48"/>
        <v>26.104</v>
      </c>
      <c r="J172" s="285">
        <f t="shared" si="49"/>
        <v>0</v>
      </c>
      <c r="K172" s="310">
        <f t="shared" si="43"/>
        <v>0</v>
      </c>
      <c r="L172" s="279"/>
      <c r="M172" s="274">
        <f t="shared" si="36"/>
        <v>0</v>
      </c>
      <c r="N172" s="325"/>
      <c r="O172" s="326">
        <f t="shared" si="38"/>
        <v>0</v>
      </c>
      <c r="P172" s="331"/>
      <c r="Q172" s="332">
        <f t="shared" si="39"/>
        <v>0</v>
      </c>
    </row>
    <row r="173" spans="1:17" ht="13.5" hidden="1" thickBot="1">
      <c r="A173" s="198" t="s">
        <v>167</v>
      </c>
      <c r="B173" s="211">
        <v>89712</v>
      </c>
      <c r="C173" s="211" t="s">
        <v>70</v>
      </c>
      <c r="D173" s="237" t="s">
        <v>92</v>
      </c>
      <c r="E173" s="211" t="s">
        <v>1</v>
      </c>
      <c r="F173" s="236"/>
      <c r="G173" s="236">
        <v>26.17</v>
      </c>
      <c r="H173" s="169">
        <f t="shared" si="47"/>
        <v>7.851</v>
      </c>
      <c r="I173" s="170">
        <f t="shared" si="48"/>
        <v>34.021</v>
      </c>
      <c r="J173" s="285">
        <f t="shared" si="49"/>
        <v>0</v>
      </c>
      <c r="K173" s="310">
        <f t="shared" si="43"/>
        <v>0</v>
      </c>
      <c r="L173" s="279"/>
      <c r="M173" s="274">
        <f t="shared" si="36"/>
        <v>0</v>
      </c>
      <c r="N173" s="325"/>
      <c r="O173" s="326">
        <f t="shared" si="38"/>
        <v>0</v>
      </c>
      <c r="P173" s="331"/>
      <c r="Q173" s="332">
        <f t="shared" si="39"/>
        <v>0</v>
      </c>
    </row>
    <row r="174" spans="1:17" ht="39.75" hidden="1" thickBot="1">
      <c r="A174" s="198" t="s">
        <v>168</v>
      </c>
      <c r="B174" s="211">
        <v>104341</v>
      </c>
      <c r="C174" s="211" t="s">
        <v>70</v>
      </c>
      <c r="D174" s="237" t="s">
        <v>419</v>
      </c>
      <c r="E174" s="211" t="s">
        <v>2</v>
      </c>
      <c r="F174" s="236"/>
      <c r="G174" s="236">
        <v>10.88</v>
      </c>
      <c r="H174" s="169">
        <f t="shared" si="47"/>
        <v>3.2640000000000002</v>
      </c>
      <c r="I174" s="170">
        <f t="shared" si="48"/>
        <v>14.144000000000002</v>
      </c>
      <c r="J174" s="285">
        <f t="shared" si="49"/>
        <v>0</v>
      </c>
      <c r="K174" s="310">
        <f t="shared" si="43"/>
        <v>0</v>
      </c>
      <c r="L174" s="279"/>
      <c r="M174" s="274">
        <f t="shared" si="36"/>
        <v>0</v>
      </c>
      <c r="N174" s="325"/>
      <c r="O174" s="326">
        <f t="shared" si="38"/>
        <v>0</v>
      </c>
      <c r="P174" s="331"/>
      <c r="Q174" s="332">
        <f t="shared" si="39"/>
        <v>0</v>
      </c>
    </row>
    <row r="175" spans="1:17" ht="13.5" hidden="1" thickBot="1">
      <c r="A175" s="198" t="s">
        <v>169</v>
      </c>
      <c r="B175" s="211">
        <v>89827</v>
      </c>
      <c r="C175" s="211" t="s">
        <v>70</v>
      </c>
      <c r="D175" s="237" t="s">
        <v>421</v>
      </c>
      <c r="E175" s="90" t="s">
        <v>2</v>
      </c>
      <c r="F175" s="236"/>
      <c r="G175" s="236">
        <v>21.75</v>
      </c>
      <c r="H175" s="169">
        <f t="shared" si="47"/>
        <v>6.5249999999999995</v>
      </c>
      <c r="I175" s="170">
        <f t="shared" si="48"/>
        <v>28.275</v>
      </c>
      <c r="J175" s="285">
        <f t="shared" si="49"/>
        <v>0</v>
      </c>
      <c r="K175" s="310">
        <f t="shared" si="43"/>
        <v>0</v>
      </c>
      <c r="L175" s="279"/>
      <c r="M175" s="274">
        <f t="shared" si="36"/>
        <v>0</v>
      </c>
      <c r="N175" s="325"/>
      <c r="O175" s="326">
        <f t="shared" si="38"/>
        <v>0</v>
      </c>
      <c r="P175" s="331"/>
      <c r="Q175" s="332">
        <f t="shared" si="39"/>
        <v>0</v>
      </c>
    </row>
    <row r="176" spans="1:17" ht="13.5" hidden="1" thickBot="1">
      <c r="A176" s="198" t="s">
        <v>454</v>
      </c>
      <c r="B176" s="211">
        <v>180249</v>
      </c>
      <c r="C176" s="211" t="s">
        <v>314</v>
      </c>
      <c r="D176" s="237" t="s">
        <v>238</v>
      </c>
      <c r="E176" s="211" t="s">
        <v>2</v>
      </c>
      <c r="F176" s="236"/>
      <c r="G176" s="236">
        <v>47.33</v>
      </c>
      <c r="H176" s="169">
        <f t="shared" si="47"/>
        <v>14.199</v>
      </c>
      <c r="I176" s="170">
        <f t="shared" si="48"/>
        <v>61.528999999999996</v>
      </c>
      <c r="J176" s="285">
        <f t="shared" si="49"/>
        <v>0</v>
      </c>
      <c r="K176" s="310">
        <f t="shared" si="43"/>
        <v>0</v>
      </c>
      <c r="L176" s="279"/>
      <c r="M176" s="274">
        <f t="shared" si="36"/>
        <v>0</v>
      </c>
      <c r="N176" s="325"/>
      <c r="O176" s="326">
        <f t="shared" si="38"/>
        <v>0</v>
      </c>
      <c r="P176" s="331"/>
      <c r="Q176" s="332">
        <f t="shared" si="39"/>
        <v>0</v>
      </c>
    </row>
    <row r="177" spans="1:17" ht="13.5" hidden="1" thickBot="1">
      <c r="A177" s="198" t="s">
        <v>170</v>
      </c>
      <c r="B177" s="211">
        <v>89797</v>
      </c>
      <c r="C177" s="211" t="s">
        <v>70</v>
      </c>
      <c r="D177" s="237" t="s">
        <v>318</v>
      </c>
      <c r="E177" s="211" t="s">
        <v>2</v>
      </c>
      <c r="F177" s="236"/>
      <c r="G177" s="236">
        <v>54.25</v>
      </c>
      <c r="H177" s="169">
        <f t="shared" si="47"/>
        <v>16.275</v>
      </c>
      <c r="I177" s="170">
        <f t="shared" si="48"/>
        <v>70.525</v>
      </c>
      <c r="J177" s="285">
        <f t="shared" si="49"/>
        <v>0</v>
      </c>
      <c r="K177" s="310">
        <f t="shared" si="43"/>
        <v>0</v>
      </c>
      <c r="L177" s="279"/>
      <c r="M177" s="274">
        <f t="shared" si="36"/>
        <v>0</v>
      </c>
      <c r="N177" s="325"/>
      <c r="O177" s="326">
        <f t="shared" si="38"/>
        <v>0</v>
      </c>
      <c r="P177" s="331"/>
      <c r="Q177" s="332">
        <f t="shared" si="39"/>
        <v>0</v>
      </c>
    </row>
    <row r="178" spans="1:17" ht="27" hidden="1" thickBot="1">
      <c r="A178" s="198" t="s">
        <v>233</v>
      </c>
      <c r="B178" s="211">
        <v>104063</v>
      </c>
      <c r="C178" s="211" t="s">
        <v>70</v>
      </c>
      <c r="D178" s="237" t="s">
        <v>420</v>
      </c>
      <c r="E178" s="211" t="s">
        <v>2</v>
      </c>
      <c r="F178" s="236"/>
      <c r="G178" s="236">
        <v>75.27</v>
      </c>
      <c r="H178" s="169">
        <f>0.3*G178</f>
        <v>22.581</v>
      </c>
      <c r="I178" s="170">
        <f>G178+H178</f>
        <v>97.851</v>
      </c>
      <c r="J178" s="285">
        <f>F178*I178</f>
        <v>0</v>
      </c>
      <c r="K178" s="310">
        <f t="shared" si="43"/>
        <v>0</v>
      </c>
      <c r="L178" s="279"/>
      <c r="M178" s="274">
        <f t="shared" si="36"/>
        <v>0</v>
      </c>
      <c r="N178" s="325"/>
      <c r="O178" s="326">
        <f t="shared" si="38"/>
        <v>0</v>
      </c>
      <c r="P178" s="331"/>
      <c r="Q178" s="332">
        <f t="shared" si="39"/>
        <v>0</v>
      </c>
    </row>
    <row r="179" spans="1:17" ht="13.5" hidden="1" thickBot="1">
      <c r="A179" s="198" t="s">
        <v>455</v>
      </c>
      <c r="B179" s="211">
        <v>89726</v>
      </c>
      <c r="C179" s="211" t="s">
        <v>70</v>
      </c>
      <c r="D179" s="237" t="s">
        <v>192</v>
      </c>
      <c r="E179" s="211" t="s">
        <v>2</v>
      </c>
      <c r="F179" s="236"/>
      <c r="G179" s="236">
        <v>9.55</v>
      </c>
      <c r="H179" s="169">
        <f t="shared" si="47"/>
        <v>2.865</v>
      </c>
      <c r="I179" s="170">
        <f t="shared" si="48"/>
        <v>12.415000000000001</v>
      </c>
      <c r="J179" s="285">
        <f t="shared" si="49"/>
        <v>0</v>
      </c>
      <c r="K179" s="310">
        <f t="shared" si="43"/>
        <v>0</v>
      </c>
      <c r="L179" s="279"/>
      <c r="M179" s="274">
        <f t="shared" si="36"/>
        <v>0</v>
      </c>
      <c r="N179" s="325"/>
      <c r="O179" s="326">
        <f t="shared" si="38"/>
        <v>0</v>
      </c>
      <c r="P179" s="331"/>
      <c r="Q179" s="332">
        <f t="shared" si="39"/>
        <v>0</v>
      </c>
    </row>
    <row r="180" spans="1:17" ht="13.5" hidden="1" thickBot="1">
      <c r="A180" s="198" t="s">
        <v>234</v>
      </c>
      <c r="B180" s="211">
        <v>89802</v>
      </c>
      <c r="C180" s="211" t="s">
        <v>70</v>
      </c>
      <c r="D180" s="237" t="s">
        <v>312</v>
      </c>
      <c r="E180" s="211" t="s">
        <v>2</v>
      </c>
      <c r="F180" s="236"/>
      <c r="G180" s="236">
        <v>11.54</v>
      </c>
      <c r="H180" s="169">
        <f>0.3*G180</f>
        <v>3.4619999999999997</v>
      </c>
      <c r="I180" s="170">
        <f>G180+H180</f>
        <v>15.001999999999999</v>
      </c>
      <c r="J180" s="285">
        <f>F180*I180</f>
        <v>0</v>
      </c>
      <c r="K180" s="310">
        <f t="shared" si="43"/>
        <v>0</v>
      </c>
      <c r="L180" s="279"/>
      <c r="M180" s="274">
        <f t="shared" si="36"/>
        <v>0</v>
      </c>
      <c r="N180" s="325"/>
      <c r="O180" s="326">
        <f t="shared" si="38"/>
        <v>0</v>
      </c>
      <c r="P180" s="331"/>
      <c r="Q180" s="332">
        <f t="shared" si="39"/>
        <v>0</v>
      </c>
    </row>
    <row r="181" spans="1:17" ht="13.5" hidden="1" thickBot="1">
      <c r="A181" s="198" t="s">
        <v>456</v>
      </c>
      <c r="B181" s="211">
        <v>89810</v>
      </c>
      <c r="C181" s="211" t="s">
        <v>70</v>
      </c>
      <c r="D181" s="237" t="s">
        <v>313</v>
      </c>
      <c r="E181" s="211" t="s">
        <v>2</v>
      </c>
      <c r="F181" s="236"/>
      <c r="G181" s="236"/>
      <c r="H181" s="169">
        <f>0.3*G181</f>
        <v>0</v>
      </c>
      <c r="I181" s="170">
        <f>G181+H181</f>
        <v>0</v>
      </c>
      <c r="J181" s="285">
        <f>F181*I181</f>
        <v>0</v>
      </c>
      <c r="K181" s="310">
        <f t="shared" si="43"/>
        <v>0</v>
      </c>
      <c r="L181" s="279"/>
      <c r="M181" s="274">
        <f t="shared" si="36"/>
        <v>0</v>
      </c>
      <c r="N181" s="325"/>
      <c r="O181" s="326">
        <f t="shared" si="38"/>
        <v>0</v>
      </c>
      <c r="P181" s="331"/>
      <c r="Q181" s="332">
        <f t="shared" si="39"/>
        <v>0</v>
      </c>
    </row>
    <row r="182" spans="1:17" ht="13.5" hidden="1" thickBot="1">
      <c r="A182" s="198" t="s">
        <v>456</v>
      </c>
      <c r="B182" s="211">
        <v>89514</v>
      </c>
      <c r="C182" s="211" t="s">
        <v>70</v>
      </c>
      <c r="D182" s="237" t="s">
        <v>107</v>
      </c>
      <c r="E182" s="211" t="s">
        <v>2</v>
      </c>
      <c r="F182" s="236"/>
      <c r="G182" s="236">
        <v>8</v>
      </c>
      <c r="H182" s="169">
        <f t="shared" si="47"/>
        <v>2.4</v>
      </c>
      <c r="I182" s="170">
        <f t="shared" si="48"/>
        <v>10.4</v>
      </c>
      <c r="J182" s="285">
        <f t="shared" si="49"/>
        <v>0</v>
      </c>
      <c r="K182" s="310">
        <f t="shared" si="43"/>
        <v>0</v>
      </c>
      <c r="L182" s="279"/>
      <c r="M182" s="274">
        <f t="shared" si="36"/>
        <v>0</v>
      </c>
      <c r="N182" s="325"/>
      <c r="O182" s="326">
        <f t="shared" si="38"/>
        <v>0</v>
      </c>
      <c r="P182" s="331"/>
      <c r="Q182" s="332">
        <f t="shared" si="39"/>
        <v>0</v>
      </c>
    </row>
    <row r="183" spans="1:17" ht="13.5" hidden="1" thickBot="1">
      <c r="A183" s="198" t="s">
        <v>235</v>
      </c>
      <c r="B183" s="211">
        <v>89731</v>
      </c>
      <c r="C183" s="211" t="s">
        <v>70</v>
      </c>
      <c r="D183" s="237" t="s">
        <v>193</v>
      </c>
      <c r="E183" s="211" t="s">
        <v>2</v>
      </c>
      <c r="F183" s="236"/>
      <c r="G183" s="236">
        <v>15.11</v>
      </c>
      <c r="H183" s="169">
        <f t="shared" si="47"/>
        <v>4.5329999999999995</v>
      </c>
      <c r="I183" s="170">
        <f t="shared" si="48"/>
        <v>19.643</v>
      </c>
      <c r="J183" s="285">
        <f t="shared" si="49"/>
        <v>0</v>
      </c>
      <c r="K183" s="310">
        <f t="shared" si="43"/>
        <v>0</v>
      </c>
      <c r="L183" s="279"/>
      <c r="M183" s="274">
        <f t="shared" si="36"/>
        <v>0</v>
      </c>
      <c r="N183" s="325"/>
      <c r="O183" s="326">
        <f t="shared" si="38"/>
        <v>0</v>
      </c>
      <c r="P183" s="331"/>
      <c r="Q183" s="332">
        <f t="shared" si="39"/>
        <v>0</v>
      </c>
    </row>
    <row r="184" spans="1:17" ht="13.5" hidden="1" thickBot="1">
      <c r="A184" s="198" t="s">
        <v>457</v>
      </c>
      <c r="B184" s="211">
        <v>89744</v>
      </c>
      <c r="C184" s="211" t="s">
        <v>70</v>
      </c>
      <c r="D184" s="237" t="s">
        <v>237</v>
      </c>
      <c r="E184" s="211" t="s">
        <v>2</v>
      </c>
      <c r="F184" s="236"/>
      <c r="G184" s="236">
        <v>28.44</v>
      </c>
      <c r="H184" s="169">
        <f>0.3*G184</f>
        <v>8.532</v>
      </c>
      <c r="I184" s="170">
        <f>G184+H184</f>
        <v>36.972</v>
      </c>
      <c r="J184" s="285">
        <f>F184*I184</f>
        <v>0</v>
      </c>
      <c r="K184" s="310">
        <f t="shared" si="43"/>
        <v>0</v>
      </c>
      <c r="L184" s="279"/>
      <c r="M184" s="274">
        <f t="shared" si="36"/>
        <v>0</v>
      </c>
      <c r="N184" s="325"/>
      <c r="O184" s="326">
        <f t="shared" si="38"/>
        <v>0</v>
      </c>
      <c r="P184" s="331"/>
      <c r="Q184" s="332">
        <f t="shared" si="39"/>
        <v>0</v>
      </c>
    </row>
    <row r="185" spans="1:17" ht="13.5" hidden="1" thickBot="1">
      <c r="A185" s="198" t="s">
        <v>310</v>
      </c>
      <c r="B185" s="211">
        <v>89784</v>
      </c>
      <c r="C185" s="211" t="s">
        <v>70</v>
      </c>
      <c r="D185" s="237" t="s">
        <v>316</v>
      </c>
      <c r="E185" s="211" t="s">
        <v>2</v>
      </c>
      <c r="F185" s="236"/>
      <c r="G185" s="236"/>
      <c r="H185" s="169">
        <f>0.3*G185</f>
        <v>0</v>
      </c>
      <c r="I185" s="170">
        <f>G185+H185</f>
        <v>0</v>
      </c>
      <c r="J185" s="285">
        <f>F185*I185</f>
        <v>0</v>
      </c>
      <c r="K185" s="310">
        <f t="shared" si="43"/>
        <v>0</v>
      </c>
      <c r="L185" s="279"/>
      <c r="M185" s="274">
        <f t="shared" si="36"/>
        <v>0</v>
      </c>
      <c r="N185" s="325"/>
      <c r="O185" s="326">
        <f t="shared" si="38"/>
        <v>0</v>
      </c>
      <c r="P185" s="331"/>
      <c r="Q185" s="332">
        <f t="shared" si="39"/>
        <v>0</v>
      </c>
    </row>
    <row r="186" spans="1:17" ht="13.5" hidden="1" thickBot="1">
      <c r="A186" s="198" t="s">
        <v>236</v>
      </c>
      <c r="B186" s="211">
        <v>104344</v>
      </c>
      <c r="C186" s="211" t="s">
        <v>70</v>
      </c>
      <c r="D186" s="237" t="s">
        <v>317</v>
      </c>
      <c r="E186" s="211" t="s">
        <v>2</v>
      </c>
      <c r="F186" s="236"/>
      <c r="G186" s="236">
        <v>42.78</v>
      </c>
      <c r="H186" s="169">
        <f>0.3*G186</f>
        <v>12.834</v>
      </c>
      <c r="I186" s="170">
        <f>G186+H186</f>
        <v>55.614000000000004</v>
      </c>
      <c r="J186" s="285">
        <f>F186*I186</f>
        <v>0</v>
      </c>
      <c r="K186" s="310">
        <f t="shared" si="43"/>
        <v>0</v>
      </c>
      <c r="L186" s="279"/>
      <c r="M186" s="274">
        <f aca="true" t="shared" si="50" ref="M186:M213">$J186*L186</f>
        <v>0</v>
      </c>
      <c r="N186" s="325"/>
      <c r="O186" s="326">
        <f t="shared" si="38"/>
        <v>0</v>
      </c>
      <c r="P186" s="331"/>
      <c r="Q186" s="332">
        <f t="shared" si="39"/>
        <v>0</v>
      </c>
    </row>
    <row r="187" spans="1:17" ht="39.75" hidden="1" thickBot="1">
      <c r="A187" s="198" t="s">
        <v>310</v>
      </c>
      <c r="B187" s="211">
        <v>89753</v>
      </c>
      <c r="C187" s="211" t="s">
        <v>70</v>
      </c>
      <c r="D187" s="237" t="s">
        <v>422</v>
      </c>
      <c r="E187" s="211" t="s">
        <v>2</v>
      </c>
      <c r="F187" s="236"/>
      <c r="G187" s="236">
        <v>8.78</v>
      </c>
      <c r="H187" s="169">
        <f>0.3*G187</f>
        <v>2.634</v>
      </c>
      <c r="I187" s="170">
        <f>G187+H187</f>
        <v>11.414</v>
      </c>
      <c r="J187" s="285">
        <f>F187*I187</f>
        <v>0</v>
      </c>
      <c r="K187" s="310">
        <f t="shared" si="43"/>
        <v>0</v>
      </c>
      <c r="L187" s="279"/>
      <c r="M187" s="274">
        <f t="shared" si="50"/>
        <v>0</v>
      </c>
      <c r="N187" s="325"/>
      <c r="O187" s="326">
        <f t="shared" si="38"/>
        <v>0</v>
      </c>
      <c r="P187" s="331"/>
      <c r="Q187" s="332">
        <f t="shared" si="39"/>
        <v>0</v>
      </c>
    </row>
    <row r="188" spans="1:17" ht="39.75" hidden="1" thickBot="1">
      <c r="A188" s="198" t="s">
        <v>311</v>
      </c>
      <c r="B188" s="211">
        <v>89778</v>
      </c>
      <c r="C188" s="211" t="s">
        <v>70</v>
      </c>
      <c r="D188" s="237" t="s">
        <v>423</v>
      </c>
      <c r="E188" s="211" t="s">
        <v>2</v>
      </c>
      <c r="F188" s="236"/>
      <c r="G188" s="236">
        <v>16.84</v>
      </c>
      <c r="H188" s="169">
        <f>0.3*G188</f>
        <v>5.052</v>
      </c>
      <c r="I188" s="170">
        <f>G188+H188</f>
        <v>21.892</v>
      </c>
      <c r="J188" s="285">
        <f>F188*I188</f>
        <v>0</v>
      </c>
      <c r="K188" s="310">
        <f t="shared" si="43"/>
        <v>0</v>
      </c>
      <c r="L188" s="279"/>
      <c r="M188" s="274">
        <f t="shared" si="50"/>
        <v>0</v>
      </c>
      <c r="N188" s="325"/>
      <c r="O188" s="326">
        <f t="shared" si="38"/>
        <v>0</v>
      </c>
      <c r="P188" s="331"/>
      <c r="Q188" s="332">
        <f t="shared" si="39"/>
        <v>0</v>
      </c>
    </row>
    <row r="189" spans="1:17" ht="27" hidden="1" thickBot="1">
      <c r="A189" s="198" t="s">
        <v>460</v>
      </c>
      <c r="B189" s="211" t="s">
        <v>116</v>
      </c>
      <c r="C189" s="211" t="s">
        <v>70</v>
      </c>
      <c r="D189" s="235" t="s">
        <v>118</v>
      </c>
      <c r="E189" s="211" t="s">
        <v>2</v>
      </c>
      <c r="F189" s="236"/>
      <c r="G189" s="236"/>
      <c r="H189" s="169">
        <f t="shared" si="47"/>
        <v>0</v>
      </c>
      <c r="I189" s="170">
        <f t="shared" si="48"/>
        <v>0</v>
      </c>
      <c r="J189" s="285">
        <f t="shared" si="49"/>
        <v>0</v>
      </c>
      <c r="K189" s="310">
        <f t="shared" si="43"/>
        <v>0</v>
      </c>
      <c r="L189" s="279"/>
      <c r="M189" s="274">
        <f t="shared" si="50"/>
        <v>0</v>
      </c>
      <c r="N189" s="325"/>
      <c r="O189" s="326">
        <f t="shared" si="38"/>
        <v>0</v>
      </c>
      <c r="P189" s="331"/>
      <c r="Q189" s="332">
        <f t="shared" si="39"/>
        <v>0</v>
      </c>
    </row>
    <row r="190" spans="1:17" ht="13.5" hidden="1" thickBot="1">
      <c r="A190" s="198" t="s">
        <v>458</v>
      </c>
      <c r="B190" s="211">
        <v>98052</v>
      </c>
      <c r="C190" s="211" t="s">
        <v>70</v>
      </c>
      <c r="D190" s="235" t="s">
        <v>350</v>
      </c>
      <c r="E190" s="211" t="s">
        <v>2</v>
      </c>
      <c r="F190" s="236"/>
      <c r="G190" s="236">
        <v>1922.99</v>
      </c>
      <c r="H190" s="169">
        <f t="shared" si="47"/>
        <v>576.8969999999999</v>
      </c>
      <c r="I190" s="170">
        <f t="shared" si="48"/>
        <v>2499.8869999999997</v>
      </c>
      <c r="J190" s="285">
        <f t="shared" si="49"/>
        <v>0</v>
      </c>
      <c r="K190" s="310">
        <f t="shared" si="43"/>
        <v>0</v>
      </c>
      <c r="L190" s="279"/>
      <c r="M190" s="274">
        <f t="shared" si="50"/>
        <v>0</v>
      </c>
      <c r="N190" s="325"/>
      <c r="O190" s="326">
        <f t="shared" si="38"/>
        <v>0</v>
      </c>
      <c r="P190" s="331"/>
      <c r="Q190" s="332">
        <f t="shared" si="39"/>
        <v>0</v>
      </c>
    </row>
    <row r="191" spans="1:17" ht="13.5" hidden="1" thickBot="1">
      <c r="A191" s="198" t="s">
        <v>459</v>
      </c>
      <c r="B191" s="211">
        <v>180544</v>
      </c>
      <c r="C191" s="211" t="s">
        <v>314</v>
      </c>
      <c r="D191" s="235" t="s">
        <v>315</v>
      </c>
      <c r="E191" s="211" t="s">
        <v>2</v>
      </c>
      <c r="F191" s="236"/>
      <c r="G191" s="236">
        <v>3600.7</v>
      </c>
      <c r="H191" s="169">
        <f t="shared" si="47"/>
        <v>1080.2099999999998</v>
      </c>
      <c r="I191" s="170">
        <f t="shared" si="48"/>
        <v>4680.91</v>
      </c>
      <c r="J191" s="285">
        <f t="shared" si="49"/>
        <v>0</v>
      </c>
      <c r="K191" s="310">
        <f t="shared" si="43"/>
        <v>0</v>
      </c>
      <c r="L191" s="279"/>
      <c r="M191" s="274">
        <f t="shared" si="50"/>
        <v>0</v>
      </c>
      <c r="N191" s="325"/>
      <c r="O191" s="326">
        <f t="shared" si="38"/>
        <v>0</v>
      </c>
      <c r="P191" s="331"/>
      <c r="Q191" s="332">
        <f t="shared" si="39"/>
        <v>0</v>
      </c>
    </row>
    <row r="192" spans="1:17" ht="13.5" hidden="1" thickBot="1">
      <c r="A192" s="198" t="s">
        <v>460</v>
      </c>
      <c r="B192" s="211">
        <v>98104</v>
      </c>
      <c r="C192" s="211" t="s">
        <v>70</v>
      </c>
      <c r="D192" s="235" t="s">
        <v>349</v>
      </c>
      <c r="E192" s="211" t="s">
        <v>2</v>
      </c>
      <c r="F192" s="236"/>
      <c r="G192" s="236">
        <v>375.97</v>
      </c>
      <c r="H192" s="169">
        <f t="shared" si="47"/>
        <v>112.79100000000001</v>
      </c>
      <c r="I192" s="170">
        <f t="shared" si="48"/>
        <v>488.761</v>
      </c>
      <c r="J192" s="285">
        <f>F192*I192</f>
        <v>0</v>
      </c>
      <c r="K192" s="310">
        <f t="shared" si="43"/>
        <v>0</v>
      </c>
      <c r="L192" s="279"/>
      <c r="M192" s="274">
        <f t="shared" si="50"/>
        <v>0</v>
      </c>
      <c r="N192" s="325"/>
      <c r="O192" s="326">
        <f t="shared" si="38"/>
        <v>0</v>
      </c>
      <c r="P192" s="331"/>
      <c r="Q192" s="332">
        <f t="shared" si="39"/>
        <v>0</v>
      </c>
    </row>
    <row r="193" spans="1:17" ht="13.5" hidden="1" thickBot="1">
      <c r="A193" s="353" t="s">
        <v>58</v>
      </c>
      <c r="B193" s="354"/>
      <c r="C193" s="354"/>
      <c r="D193" s="354"/>
      <c r="E193" s="354"/>
      <c r="F193" s="354"/>
      <c r="G193" s="354"/>
      <c r="H193" s="354"/>
      <c r="I193" s="354"/>
      <c r="J193" s="286">
        <f>SUM(J169:J192)</f>
        <v>0</v>
      </c>
      <c r="K193" s="310">
        <f t="shared" si="43"/>
        <v>0</v>
      </c>
      <c r="L193" s="279"/>
      <c r="M193" s="274">
        <f t="shared" si="50"/>
        <v>0</v>
      </c>
      <c r="N193" s="325"/>
      <c r="O193" s="326">
        <f t="shared" si="38"/>
        <v>0</v>
      </c>
      <c r="P193" s="331"/>
      <c r="Q193" s="332">
        <f t="shared" si="39"/>
        <v>0</v>
      </c>
    </row>
    <row r="194" spans="1:17" ht="13.5" hidden="1" thickBot="1">
      <c r="A194" s="93"/>
      <c r="B194" s="21"/>
      <c r="C194" s="21"/>
      <c r="D194" s="1"/>
      <c r="E194" s="5"/>
      <c r="F194" s="11"/>
      <c r="G194" s="11"/>
      <c r="H194" s="11"/>
      <c r="I194" s="11"/>
      <c r="J194" s="287"/>
      <c r="K194" s="310">
        <f t="shared" si="43"/>
        <v>0</v>
      </c>
      <c r="L194" s="279"/>
      <c r="M194" s="274">
        <f t="shared" si="50"/>
        <v>0</v>
      </c>
      <c r="N194" s="325"/>
      <c r="O194" s="326">
        <f t="shared" si="38"/>
        <v>0</v>
      </c>
      <c r="P194" s="331"/>
      <c r="Q194" s="332">
        <f t="shared" si="39"/>
        <v>0</v>
      </c>
    </row>
    <row r="195" spans="1:17" ht="13.5" hidden="1" thickBot="1">
      <c r="A195" s="238" t="s">
        <v>57</v>
      </c>
      <c r="B195" s="161"/>
      <c r="C195" s="161"/>
      <c r="D195" s="162" t="s">
        <v>3</v>
      </c>
      <c r="E195" s="162"/>
      <c r="F195" s="163"/>
      <c r="G195" s="163"/>
      <c r="H195" s="163"/>
      <c r="I195" s="163"/>
      <c r="J195" s="292">
        <f>J212</f>
        <v>0</v>
      </c>
      <c r="K195" s="310">
        <f t="shared" si="43"/>
        <v>0</v>
      </c>
      <c r="L195" s="279"/>
      <c r="M195" s="274">
        <f t="shared" si="50"/>
        <v>0</v>
      </c>
      <c r="N195" s="325"/>
      <c r="O195" s="326">
        <f t="shared" si="38"/>
        <v>0</v>
      </c>
      <c r="P195" s="331"/>
      <c r="Q195" s="332">
        <f t="shared" si="39"/>
        <v>0</v>
      </c>
    </row>
    <row r="196" spans="1:17" ht="13.5" hidden="1" thickBot="1">
      <c r="A196" s="175" t="s">
        <v>29</v>
      </c>
      <c r="B196" s="166">
        <v>86875</v>
      </c>
      <c r="C196" s="166" t="s">
        <v>70</v>
      </c>
      <c r="D196" s="235" t="s">
        <v>130</v>
      </c>
      <c r="E196" s="221" t="s">
        <v>2</v>
      </c>
      <c r="F196" s="193">
        <v>0</v>
      </c>
      <c r="G196" s="193">
        <v>274.36</v>
      </c>
      <c r="H196" s="169">
        <f aca="true" t="shared" si="51" ref="H196:H211">0.3*G196</f>
        <v>82.308</v>
      </c>
      <c r="I196" s="170">
        <f aca="true" t="shared" si="52" ref="I196:I211">G196+H196</f>
        <v>356.668</v>
      </c>
      <c r="J196" s="285">
        <f aca="true" t="shared" si="53" ref="J196:J211">F196*I196</f>
        <v>0</v>
      </c>
      <c r="K196" s="310">
        <f t="shared" si="43"/>
        <v>0</v>
      </c>
      <c r="L196" s="279"/>
      <c r="M196" s="274">
        <f t="shared" si="50"/>
        <v>0</v>
      </c>
      <c r="N196" s="325"/>
      <c r="O196" s="326">
        <f aca="true" t="shared" si="54" ref="O196:O213">$J196*N196</f>
        <v>0</v>
      </c>
      <c r="P196" s="331"/>
      <c r="Q196" s="332">
        <f aca="true" t="shared" si="55" ref="Q196:Q213">$J196*P196</f>
        <v>0</v>
      </c>
    </row>
    <row r="197" spans="1:17" ht="39.75" hidden="1" thickBot="1">
      <c r="A197" s="175" t="s">
        <v>98</v>
      </c>
      <c r="B197" s="166">
        <v>89984</v>
      </c>
      <c r="C197" s="166" t="s">
        <v>70</v>
      </c>
      <c r="D197" s="235" t="s">
        <v>347</v>
      </c>
      <c r="E197" s="221" t="s">
        <v>2</v>
      </c>
      <c r="F197" s="193"/>
      <c r="G197" s="193">
        <v>63.02</v>
      </c>
      <c r="H197" s="169">
        <f aca="true" t="shared" si="56" ref="H197:H202">0.3*G197</f>
        <v>18.906</v>
      </c>
      <c r="I197" s="170">
        <f aca="true" t="shared" si="57" ref="I197:I202">G197+H197</f>
        <v>81.926</v>
      </c>
      <c r="J197" s="285">
        <f aca="true" t="shared" si="58" ref="J197:J202">F197*I197</f>
        <v>0</v>
      </c>
      <c r="K197" s="310">
        <f t="shared" si="43"/>
        <v>0</v>
      </c>
      <c r="L197" s="279"/>
      <c r="M197" s="274">
        <f t="shared" si="50"/>
        <v>0</v>
      </c>
      <c r="N197" s="325"/>
      <c r="O197" s="326">
        <f t="shared" si="54"/>
        <v>0</v>
      </c>
      <c r="P197" s="331"/>
      <c r="Q197" s="332">
        <f t="shared" si="55"/>
        <v>0</v>
      </c>
    </row>
    <row r="198" spans="1:17" ht="39.75" hidden="1" thickBot="1">
      <c r="A198" s="175" t="s">
        <v>99</v>
      </c>
      <c r="B198" s="166">
        <v>95470</v>
      </c>
      <c r="C198" s="166" t="s">
        <v>70</v>
      </c>
      <c r="D198" s="235" t="s">
        <v>412</v>
      </c>
      <c r="E198" s="221" t="s">
        <v>2</v>
      </c>
      <c r="F198" s="193"/>
      <c r="G198" s="193">
        <v>302.48</v>
      </c>
      <c r="H198" s="169">
        <f t="shared" si="56"/>
        <v>90.744</v>
      </c>
      <c r="I198" s="170">
        <f t="shared" si="57"/>
        <v>393.22400000000005</v>
      </c>
      <c r="J198" s="285">
        <f t="shared" si="58"/>
        <v>0</v>
      </c>
      <c r="K198" s="310">
        <f t="shared" si="43"/>
        <v>0</v>
      </c>
      <c r="L198" s="279"/>
      <c r="M198" s="274">
        <f t="shared" si="50"/>
        <v>0</v>
      </c>
      <c r="N198" s="325"/>
      <c r="O198" s="326">
        <f t="shared" si="54"/>
        <v>0</v>
      </c>
      <c r="P198" s="331"/>
      <c r="Q198" s="332">
        <f t="shared" si="55"/>
        <v>0</v>
      </c>
    </row>
    <row r="199" spans="1:17" ht="39.75" hidden="1" thickBot="1">
      <c r="A199" s="175" t="s">
        <v>100</v>
      </c>
      <c r="B199" s="166">
        <v>95472</v>
      </c>
      <c r="C199" s="166" t="s">
        <v>70</v>
      </c>
      <c r="D199" s="235" t="s">
        <v>413</v>
      </c>
      <c r="E199" s="221" t="s">
        <v>2</v>
      </c>
      <c r="F199" s="193"/>
      <c r="G199" s="193">
        <v>764.34</v>
      </c>
      <c r="H199" s="169">
        <f t="shared" si="56"/>
        <v>229.302</v>
      </c>
      <c r="I199" s="170">
        <f t="shared" si="57"/>
        <v>993.642</v>
      </c>
      <c r="J199" s="285">
        <f t="shared" si="58"/>
        <v>0</v>
      </c>
      <c r="K199" s="310">
        <f t="shared" si="43"/>
        <v>0</v>
      </c>
      <c r="L199" s="279"/>
      <c r="M199" s="274">
        <f t="shared" si="50"/>
        <v>0</v>
      </c>
      <c r="N199" s="325"/>
      <c r="O199" s="326">
        <f t="shared" si="54"/>
        <v>0</v>
      </c>
      <c r="P199" s="331"/>
      <c r="Q199" s="332">
        <f t="shared" si="55"/>
        <v>0</v>
      </c>
    </row>
    <row r="200" spans="1:17" ht="27" hidden="1" thickBot="1">
      <c r="A200" s="175" t="s">
        <v>59</v>
      </c>
      <c r="B200" s="166">
        <v>100858</v>
      </c>
      <c r="C200" s="166" t="s">
        <v>70</v>
      </c>
      <c r="D200" s="235" t="s">
        <v>414</v>
      </c>
      <c r="E200" s="221" t="s">
        <v>2</v>
      </c>
      <c r="F200" s="193"/>
      <c r="G200" s="193">
        <v>677.3</v>
      </c>
      <c r="H200" s="169">
        <f t="shared" si="56"/>
        <v>203.18999999999997</v>
      </c>
      <c r="I200" s="170">
        <f t="shared" si="57"/>
        <v>880.4899999999999</v>
      </c>
      <c r="J200" s="285">
        <f t="shared" si="58"/>
        <v>0</v>
      </c>
      <c r="K200" s="310">
        <f t="shared" si="43"/>
        <v>0</v>
      </c>
      <c r="L200" s="279"/>
      <c r="M200" s="274">
        <f t="shared" si="50"/>
        <v>0</v>
      </c>
      <c r="N200" s="325"/>
      <c r="O200" s="326">
        <f t="shared" si="54"/>
        <v>0</v>
      </c>
      <c r="P200" s="331"/>
      <c r="Q200" s="332">
        <f t="shared" si="55"/>
        <v>0</v>
      </c>
    </row>
    <row r="201" spans="1:17" ht="53.25" hidden="1" thickBot="1">
      <c r="A201" s="175" t="s">
        <v>60</v>
      </c>
      <c r="B201" s="166">
        <v>86939</v>
      </c>
      <c r="C201" s="166" t="s">
        <v>70</v>
      </c>
      <c r="D201" s="235" t="s">
        <v>415</v>
      </c>
      <c r="E201" s="221" t="s">
        <v>2</v>
      </c>
      <c r="F201" s="193"/>
      <c r="G201" s="193">
        <v>393.6</v>
      </c>
      <c r="H201" s="169">
        <f t="shared" si="56"/>
        <v>118.08</v>
      </c>
      <c r="I201" s="170">
        <f t="shared" si="57"/>
        <v>511.68</v>
      </c>
      <c r="J201" s="285">
        <f t="shared" si="58"/>
        <v>0</v>
      </c>
      <c r="K201" s="310">
        <f t="shared" si="43"/>
        <v>0</v>
      </c>
      <c r="L201" s="279"/>
      <c r="M201" s="274">
        <f t="shared" si="50"/>
        <v>0</v>
      </c>
      <c r="N201" s="325"/>
      <c r="O201" s="326">
        <f t="shared" si="54"/>
        <v>0</v>
      </c>
      <c r="P201" s="331"/>
      <c r="Q201" s="332">
        <f t="shared" si="55"/>
        <v>0</v>
      </c>
    </row>
    <row r="202" spans="1:17" ht="39.75" hidden="1" thickBot="1">
      <c r="A202" s="175" t="s">
        <v>65</v>
      </c>
      <c r="B202" s="166">
        <v>86928</v>
      </c>
      <c r="C202" s="166" t="s">
        <v>70</v>
      </c>
      <c r="D202" s="235" t="s">
        <v>416</v>
      </c>
      <c r="E202" s="221" t="s">
        <v>2</v>
      </c>
      <c r="F202" s="193"/>
      <c r="G202" s="193">
        <v>333.6</v>
      </c>
      <c r="H202" s="169">
        <f t="shared" si="56"/>
        <v>100.08</v>
      </c>
      <c r="I202" s="170">
        <f t="shared" si="57"/>
        <v>433.68</v>
      </c>
      <c r="J202" s="285">
        <f t="shared" si="58"/>
        <v>0</v>
      </c>
      <c r="K202" s="310">
        <f t="shared" si="43"/>
        <v>0</v>
      </c>
      <c r="L202" s="279"/>
      <c r="M202" s="274">
        <f t="shared" si="50"/>
        <v>0</v>
      </c>
      <c r="N202" s="325"/>
      <c r="O202" s="326">
        <f t="shared" si="54"/>
        <v>0</v>
      </c>
      <c r="P202" s="331"/>
      <c r="Q202" s="332">
        <f t="shared" si="55"/>
        <v>0</v>
      </c>
    </row>
    <row r="203" spans="1:17" ht="13.5" hidden="1" thickBot="1">
      <c r="A203" s="175" t="s">
        <v>103</v>
      </c>
      <c r="B203" s="166">
        <v>86914</v>
      </c>
      <c r="C203" s="166" t="s">
        <v>70</v>
      </c>
      <c r="D203" s="235" t="s">
        <v>131</v>
      </c>
      <c r="E203" s="221" t="s">
        <v>2</v>
      </c>
      <c r="F203" s="193"/>
      <c r="G203" s="193">
        <v>29.23</v>
      </c>
      <c r="H203" s="169">
        <f t="shared" si="51"/>
        <v>8.769</v>
      </c>
      <c r="I203" s="170">
        <f t="shared" si="52"/>
        <v>37.999</v>
      </c>
      <c r="J203" s="285">
        <f t="shared" si="53"/>
        <v>0</v>
      </c>
      <c r="K203" s="310">
        <f t="shared" si="43"/>
        <v>0</v>
      </c>
      <c r="L203" s="279"/>
      <c r="M203" s="274">
        <f t="shared" si="50"/>
        <v>0</v>
      </c>
      <c r="N203" s="325"/>
      <c r="O203" s="326">
        <f t="shared" si="54"/>
        <v>0</v>
      </c>
      <c r="P203" s="331"/>
      <c r="Q203" s="332">
        <f t="shared" si="55"/>
        <v>0</v>
      </c>
    </row>
    <row r="204" spans="1:17" ht="13.5" hidden="1" thickBot="1">
      <c r="A204" s="175" t="s">
        <v>102</v>
      </c>
      <c r="B204" s="166">
        <v>86909</v>
      </c>
      <c r="C204" s="166" t="s">
        <v>70</v>
      </c>
      <c r="D204" s="235" t="s">
        <v>194</v>
      </c>
      <c r="E204" s="239" t="s">
        <v>2</v>
      </c>
      <c r="F204" s="205"/>
      <c r="G204" s="205">
        <v>75.22</v>
      </c>
      <c r="H204" s="169">
        <f t="shared" si="51"/>
        <v>22.566</v>
      </c>
      <c r="I204" s="170">
        <f t="shared" si="52"/>
        <v>97.786</v>
      </c>
      <c r="J204" s="285">
        <f t="shared" si="53"/>
        <v>0</v>
      </c>
      <c r="K204" s="310">
        <f t="shared" si="43"/>
        <v>0</v>
      </c>
      <c r="L204" s="279"/>
      <c r="M204" s="274">
        <f t="shared" si="50"/>
        <v>0</v>
      </c>
      <c r="N204" s="325"/>
      <c r="O204" s="326">
        <f t="shared" si="54"/>
        <v>0</v>
      </c>
      <c r="P204" s="331"/>
      <c r="Q204" s="332">
        <f t="shared" si="55"/>
        <v>0</v>
      </c>
    </row>
    <row r="205" spans="1:17" ht="53.25" hidden="1" thickBot="1">
      <c r="A205" s="175" t="s">
        <v>66</v>
      </c>
      <c r="B205" s="166">
        <v>93442</v>
      </c>
      <c r="C205" s="166" t="s">
        <v>70</v>
      </c>
      <c r="D205" s="235" t="s">
        <v>417</v>
      </c>
      <c r="E205" s="239" t="s">
        <v>2</v>
      </c>
      <c r="F205" s="205"/>
      <c r="G205" s="205">
        <v>1392.95</v>
      </c>
      <c r="H205" s="169">
        <f t="shared" si="51"/>
        <v>417.885</v>
      </c>
      <c r="I205" s="170">
        <f t="shared" si="52"/>
        <v>1810.835</v>
      </c>
      <c r="J205" s="285">
        <f t="shared" si="53"/>
        <v>0</v>
      </c>
      <c r="K205" s="310">
        <f t="shared" si="43"/>
        <v>0</v>
      </c>
      <c r="L205" s="279"/>
      <c r="M205" s="274">
        <f t="shared" si="50"/>
        <v>0</v>
      </c>
      <c r="N205" s="325"/>
      <c r="O205" s="326">
        <f t="shared" si="54"/>
        <v>0</v>
      </c>
      <c r="P205" s="331"/>
      <c r="Q205" s="332">
        <f t="shared" si="55"/>
        <v>0</v>
      </c>
    </row>
    <row r="206" spans="1:17" ht="13.5" hidden="1" thickBot="1">
      <c r="A206" s="175" t="s">
        <v>374</v>
      </c>
      <c r="B206" s="166">
        <v>190218</v>
      </c>
      <c r="C206" s="166" t="s">
        <v>314</v>
      </c>
      <c r="D206" s="235" t="s">
        <v>348</v>
      </c>
      <c r="E206" s="239" t="s">
        <v>2</v>
      </c>
      <c r="F206" s="205"/>
      <c r="G206" s="205">
        <v>21.48</v>
      </c>
      <c r="H206" s="169">
        <f t="shared" si="51"/>
        <v>6.444</v>
      </c>
      <c r="I206" s="170">
        <f t="shared" si="52"/>
        <v>27.924</v>
      </c>
      <c r="J206" s="285">
        <f t="shared" si="53"/>
        <v>0</v>
      </c>
      <c r="K206" s="310">
        <f t="shared" si="43"/>
        <v>0</v>
      </c>
      <c r="L206" s="279"/>
      <c r="M206" s="274">
        <f t="shared" si="50"/>
        <v>0</v>
      </c>
      <c r="N206" s="325"/>
      <c r="O206" s="326">
        <f t="shared" si="54"/>
        <v>0</v>
      </c>
      <c r="P206" s="331"/>
      <c r="Q206" s="332">
        <f t="shared" si="55"/>
        <v>0</v>
      </c>
    </row>
    <row r="207" spans="1:17" ht="27.75" customHeight="1" hidden="1">
      <c r="A207" s="175" t="s">
        <v>375</v>
      </c>
      <c r="B207" s="166">
        <v>9535</v>
      </c>
      <c r="C207" s="166" t="s">
        <v>70</v>
      </c>
      <c r="D207" s="235" t="s">
        <v>240</v>
      </c>
      <c r="E207" s="239" t="s">
        <v>2</v>
      </c>
      <c r="F207" s="205">
        <v>0</v>
      </c>
      <c r="G207" s="205">
        <v>65.83</v>
      </c>
      <c r="H207" s="169">
        <f t="shared" si="51"/>
        <v>19.749</v>
      </c>
      <c r="I207" s="170">
        <f t="shared" si="52"/>
        <v>85.579</v>
      </c>
      <c r="J207" s="285">
        <f t="shared" si="53"/>
        <v>0</v>
      </c>
      <c r="K207" s="310">
        <f aca="true" t="shared" si="59" ref="K207:K214">J207/$J$9</f>
        <v>0</v>
      </c>
      <c r="L207" s="279"/>
      <c r="M207" s="274">
        <f t="shared" si="50"/>
        <v>0</v>
      </c>
      <c r="N207" s="325"/>
      <c r="O207" s="326">
        <f t="shared" si="54"/>
        <v>0</v>
      </c>
      <c r="P207" s="331"/>
      <c r="Q207" s="332">
        <f t="shared" si="55"/>
        <v>0</v>
      </c>
    </row>
    <row r="208" spans="1:17" ht="13.5" hidden="1" thickBot="1">
      <c r="A208" s="175" t="s">
        <v>376</v>
      </c>
      <c r="B208" s="166">
        <v>95471</v>
      </c>
      <c r="C208" s="166" t="s">
        <v>70</v>
      </c>
      <c r="D208" s="235" t="s">
        <v>239</v>
      </c>
      <c r="E208" s="239" t="s">
        <v>2</v>
      </c>
      <c r="F208" s="205">
        <v>0</v>
      </c>
      <c r="G208" s="205">
        <v>585.71</v>
      </c>
      <c r="H208" s="169">
        <f t="shared" si="51"/>
        <v>175.713</v>
      </c>
      <c r="I208" s="170">
        <f t="shared" si="52"/>
        <v>761.423</v>
      </c>
      <c r="J208" s="285">
        <f t="shared" si="53"/>
        <v>0</v>
      </c>
      <c r="K208" s="310">
        <f t="shared" si="59"/>
        <v>0</v>
      </c>
      <c r="L208" s="279"/>
      <c r="M208" s="274">
        <f t="shared" si="50"/>
        <v>0</v>
      </c>
      <c r="N208" s="325"/>
      <c r="O208" s="326">
        <f t="shared" si="54"/>
        <v>0</v>
      </c>
      <c r="P208" s="331"/>
      <c r="Q208" s="332">
        <f t="shared" si="55"/>
        <v>0</v>
      </c>
    </row>
    <row r="209" spans="1:17" ht="27" hidden="1" thickBot="1">
      <c r="A209" s="175" t="s">
        <v>377</v>
      </c>
      <c r="B209" s="166">
        <v>86888</v>
      </c>
      <c r="C209" s="166" t="s">
        <v>70</v>
      </c>
      <c r="D209" s="235" t="s">
        <v>306</v>
      </c>
      <c r="E209" s="239" t="s">
        <v>2</v>
      </c>
      <c r="F209" s="205">
        <v>0</v>
      </c>
      <c r="G209" s="205">
        <v>342.55</v>
      </c>
      <c r="H209" s="169">
        <f t="shared" si="51"/>
        <v>102.765</v>
      </c>
      <c r="I209" s="170">
        <f t="shared" si="52"/>
        <v>445.315</v>
      </c>
      <c r="J209" s="285">
        <f t="shared" si="53"/>
        <v>0</v>
      </c>
      <c r="K209" s="310">
        <f t="shared" si="59"/>
        <v>0</v>
      </c>
      <c r="L209" s="279"/>
      <c r="M209" s="274">
        <f t="shared" si="50"/>
        <v>0</v>
      </c>
      <c r="N209" s="325"/>
      <c r="O209" s="326">
        <f t="shared" si="54"/>
        <v>0</v>
      </c>
      <c r="P209" s="331"/>
      <c r="Q209" s="332">
        <f t="shared" si="55"/>
        <v>0</v>
      </c>
    </row>
    <row r="210" spans="1:17" ht="13.5" hidden="1" thickBot="1">
      <c r="A210" s="175" t="s">
        <v>378</v>
      </c>
      <c r="B210" s="166">
        <v>190304</v>
      </c>
      <c r="C210" s="166" t="s">
        <v>314</v>
      </c>
      <c r="D210" s="235" t="s">
        <v>320</v>
      </c>
      <c r="E210" s="239" t="s">
        <v>2</v>
      </c>
      <c r="F210" s="205">
        <v>0</v>
      </c>
      <c r="G210" s="205">
        <v>658.63</v>
      </c>
      <c r="H210" s="169">
        <f t="shared" si="51"/>
        <v>197.589</v>
      </c>
      <c r="I210" s="170">
        <f t="shared" si="52"/>
        <v>856.219</v>
      </c>
      <c r="J210" s="285">
        <f t="shared" si="53"/>
        <v>0</v>
      </c>
      <c r="K210" s="310">
        <f t="shared" si="59"/>
        <v>0</v>
      </c>
      <c r="L210" s="279"/>
      <c r="M210" s="274">
        <f t="shared" si="50"/>
        <v>0</v>
      </c>
      <c r="N210" s="325"/>
      <c r="O210" s="326">
        <f t="shared" si="54"/>
        <v>0</v>
      </c>
      <c r="P210" s="331"/>
      <c r="Q210" s="332">
        <f t="shared" si="55"/>
        <v>0</v>
      </c>
    </row>
    <row r="211" spans="1:17" ht="53.25" hidden="1" thickBot="1">
      <c r="A211" s="175" t="s">
        <v>379</v>
      </c>
      <c r="B211" s="166">
        <v>86939</v>
      </c>
      <c r="C211" s="166" t="s">
        <v>70</v>
      </c>
      <c r="D211" s="235" t="s">
        <v>319</v>
      </c>
      <c r="E211" s="239" t="s">
        <v>2</v>
      </c>
      <c r="F211" s="205">
        <v>0</v>
      </c>
      <c r="G211" s="205">
        <v>272.15</v>
      </c>
      <c r="H211" s="169">
        <f t="shared" si="51"/>
        <v>81.645</v>
      </c>
      <c r="I211" s="170">
        <f t="shared" si="52"/>
        <v>353.79499999999996</v>
      </c>
      <c r="J211" s="285">
        <f t="shared" si="53"/>
        <v>0</v>
      </c>
      <c r="K211" s="310">
        <f t="shared" si="59"/>
        <v>0</v>
      </c>
      <c r="L211" s="279"/>
      <c r="M211" s="274">
        <f t="shared" si="50"/>
        <v>0</v>
      </c>
      <c r="N211" s="325"/>
      <c r="O211" s="326">
        <f t="shared" si="54"/>
        <v>0</v>
      </c>
      <c r="P211" s="331"/>
      <c r="Q211" s="332">
        <f t="shared" si="55"/>
        <v>0</v>
      </c>
    </row>
    <row r="212" spans="1:17" ht="13.5" hidden="1" thickBot="1">
      <c r="A212" s="353" t="s">
        <v>62</v>
      </c>
      <c r="B212" s="354"/>
      <c r="C212" s="354"/>
      <c r="D212" s="354"/>
      <c r="E212" s="354"/>
      <c r="F212" s="354"/>
      <c r="G212" s="354"/>
      <c r="H212" s="354"/>
      <c r="I212" s="354"/>
      <c r="J212" s="286">
        <f>SUM(J196:J211)</f>
        <v>0</v>
      </c>
      <c r="K212" s="310">
        <f t="shared" si="59"/>
        <v>0</v>
      </c>
      <c r="L212" s="279"/>
      <c r="M212" s="274">
        <f t="shared" si="50"/>
        <v>0</v>
      </c>
      <c r="N212" s="325"/>
      <c r="O212" s="326">
        <f t="shared" si="54"/>
        <v>0</v>
      </c>
      <c r="P212" s="331"/>
      <c r="Q212" s="332">
        <f t="shared" si="55"/>
        <v>0</v>
      </c>
    </row>
    <row r="213" spans="1:17" ht="13.5" hidden="1" thickBot="1">
      <c r="A213" s="92"/>
      <c r="B213" s="14"/>
      <c r="C213" s="14"/>
      <c r="D213" s="14"/>
      <c r="E213" s="14"/>
      <c r="F213" s="14"/>
      <c r="G213" s="14"/>
      <c r="H213" s="14"/>
      <c r="I213" s="14"/>
      <c r="J213" s="293"/>
      <c r="K213" s="310">
        <f t="shared" si="59"/>
        <v>0</v>
      </c>
      <c r="L213" s="279"/>
      <c r="M213" s="274">
        <f t="shared" si="50"/>
        <v>0</v>
      </c>
      <c r="N213" s="325"/>
      <c r="O213" s="326">
        <f t="shared" si="54"/>
        <v>0</v>
      </c>
      <c r="P213" s="331"/>
      <c r="Q213" s="332">
        <f t="shared" si="55"/>
        <v>0</v>
      </c>
    </row>
    <row r="214" spans="1:17" ht="19.5" customHeight="1">
      <c r="A214" s="160" t="s">
        <v>51</v>
      </c>
      <c r="B214" s="161"/>
      <c r="C214" s="161"/>
      <c r="D214" s="162" t="s">
        <v>123</v>
      </c>
      <c r="E214" s="162"/>
      <c r="F214" s="163"/>
      <c r="G214" s="163"/>
      <c r="H214" s="163"/>
      <c r="I214" s="163"/>
      <c r="J214" s="292">
        <f>J257</f>
        <v>9313.750058162284</v>
      </c>
      <c r="K214" s="315">
        <f t="shared" si="59"/>
        <v>0.038079401679723776</v>
      </c>
      <c r="L214" s="278"/>
      <c r="M214" s="273">
        <f>SUM(M215:M254)</f>
        <v>0</v>
      </c>
      <c r="N214" s="327"/>
      <c r="O214" s="328">
        <f>SUM(O215:O254)</f>
        <v>8729.307149197539</v>
      </c>
      <c r="P214" s="333"/>
      <c r="Q214" s="334">
        <f>SUM(Q215:Q254)</f>
        <v>484.4571991494125</v>
      </c>
    </row>
    <row r="215" spans="1:17" ht="12.75">
      <c r="A215" s="183"/>
      <c r="B215" s="240"/>
      <c r="C215" s="240"/>
      <c r="D215" s="241" t="s">
        <v>105</v>
      </c>
      <c r="E215" s="241"/>
      <c r="F215" s="242"/>
      <c r="G215" s="242"/>
      <c r="H215" s="169"/>
      <c r="I215" s="170"/>
      <c r="J215" s="285"/>
      <c r="K215" s="310"/>
      <c r="L215" s="279"/>
      <c r="M215" s="274">
        <f>$J215*L215</f>
        <v>0</v>
      </c>
      <c r="N215" s="325"/>
      <c r="O215" s="326">
        <f>$J215*N215</f>
        <v>0</v>
      </c>
      <c r="P215" s="331"/>
      <c r="Q215" s="332">
        <f>$J215*P215</f>
        <v>0</v>
      </c>
    </row>
    <row r="216" spans="1:17" ht="12.75">
      <c r="A216" s="175" t="s">
        <v>25</v>
      </c>
      <c r="B216" s="219">
        <v>101875</v>
      </c>
      <c r="C216" s="200" t="s">
        <v>70</v>
      </c>
      <c r="D216" s="243" t="s">
        <v>321</v>
      </c>
      <c r="E216" s="165" t="s">
        <v>2</v>
      </c>
      <c r="F216" s="193">
        <v>1</v>
      </c>
      <c r="G216" s="193">
        <v>358.44</v>
      </c>
      <c r="H216" s="169">
        <f>$G$5*G216</f>
        <v>107.18138269725804</v>
      </c>
      <c r="I216" s="170">
        <f aca="true" t="shared" si="60" ref="I216:I221">G216+H216</f>
        <v>465.621382697258</v>
      </c>
      <c r="J216" s="285">
        <f aca="true" t="shared" si="61" ref="J216:J221">F216*I216</f>
        <v>465.621382697258</v>
      </c>
      <c r="K216" s="310">
        <f aca="true" t="shared" si="62" ref="K216:K256">J216/$J$9</f>
        <v>0.001903699750548785</v>
      </c>
      <c r="L216" s="279"/>
      <c r="M216" s="274">
        <f aca="true" t="shared" si="63" ref="M216:M256">$J216*L216</f>
        <v>0</v>
      </c>
      <c r="N216" s="325"/>
      <c r="O216" s="326">
        <f aca="true" t="shared" si="64" ref="O216:O256">$J216*N216</f>
        <v>0</v>
      </c>
      <c r="P216" s="331">
        <v>1</v>
      </c>
      <c r="Q216" s="332">
        <f aca="true" t="shared" si="65" ref="Q216:Q256">$J216*P216</f>
        <v>465.621382697258</v>
      </c>
    </row>
    <row r="217" spans="1:17" ht="26.25" hidden="1">
      <c r="A217" s="175" t="s">
        <v>101</v>
      </c>
      <c r="B217" s="200">
        <v>93653</v>
      </c>
      <c r="C217" s="200" t="s">
        <v>70</v>
      </c>
      <c r="D217" s="167" t="s">
        <v>426</v>
      </c>
      <c r="E217" s="168" t="s">
        <v>2</v>
      </c>
      <c r="F217" s="193"/>
      <c r="G217" s="193">
        <v>11.17</v>
      </c>
      <c r="H217" s="169">
        <f aca="true" t="shared" si="66" ref="H217:H229">$G$5*G217</f>
        <v>3.3400737772803604</v>
      </c>
      <c r="I217" s="170">
        <f t="shared" si="60"/>
        <v>14.510073777280361</v>
      </c>
      <c r="J217" s="285">
        <f t="shared" si="61"/>
        <v>0</v>
      </c>
      <c r="K217" s="310">
        <f t="shared" si="62"/>
        <v>0</v>
      </c>
      <c r="L217" s="279"/>
      <c r="M217" s="274">
        <f t="shared" si="63"/>
        <v>0</v>
      </c>
      <c r="N217" s="325"/>
      <c r="O217" s="326">
        <f t="shared" si="64"/>
        <v>0</v>
      </c>
      <c r="P217" s="331"/>
      <c r="Q217" s="332">
        <f t="shared" si="65"/>
        <v>0</v>
      </c>
    </row>
    <row r="218" spans="1:17" ht="26.25" hidden="1">
      <c r="A218" s="175" t="s">
        <v>474</v>
      </c>
      <c r="B218" s="200">
        <v>93654</v>
      </c>
      <c r="C218" s="200" t="s">
        <v>70</v>
      </c>
      <c r="D218" s="167" t="s">
        <v>427</v>
      </c>
      <c r="E218" s="168" t="s">
        <v>2</v>
      </c>
      <c r="F218" s="193"/>
      <c r="G218" s="193">
        <v>11.72</v>
      </c>
      <c r="H218" s="169">
        <f t="shared" si="66"/>
        <v>3.5045357806379434</v>
      </c>
      <c r="I218" s="170">
        <f t="shared" si="60"/>
        <v>15.224535780637943</v>
      </c>
      <c r="J218" s="285">
        <f t="shared" si="61"/>
        <v>0</v>
      </c>
      <c r="K218" s="310">
        <f t="shared" si="62"/>
        <v>0</v>
      </c>
      <c r="L218" s="279"/>
      <c r="M218" s="274">
        <f t="shared" si="63"/>
        <v>0</v>
      </c>
      <c r="N218" s="325"/>
      <c r="O218" s="326">
        <f t="shared" si="64"/>
        <v>0</v>
      </c>
      <c r="P218" s="331"/>
      <c r="Q218" s="332">
        <f t="shared" si="65"/>
        <v>0</v>
      </c>
    </row>
    <row r="219" spans="1:17" ht="26.25">
      <c r="A219" s="175" t="s">
        <v>474</v>
      </c>
      <c r="B219" s="200">
        <v>93656</v>
      </c>
      <c r="C219" s="200" t="s">
        <v>70</v>
      </c>
      <c r="D219" s="167" t="s">
        <v>483</v>
      </c>
      <c r="E219" s="244" t="s">
        <v>2</v>
      </c>
      <c r="F219" s="193">
        <v>1</v>
      </c>
      <c r="G219" s="193">
        <v>12.83</v>
      </c>
      <c r="H219" s="169">
        <f t="shared" si="66"/>
        <v>3.8364500055959736</v>
      </c>
      <c r="I219" s="170">
        <f t="shared" si="60"/>
        <v>16.666450005595973</v>
      </c>
      <c r="J219" s="285">
        <f t="shared" si="61"/>
        <v>16.666450005595973</v>
      </c>
      <c r="K219" s="310">
        <f t="shared" si="62"/>
        <v>6.81410216480887E-05</v>
      </c>
      <c r="L219" s="279"/>
      <c r="M219" s="274">
        <f t="shared" si="63"/>
        <v>0</v>
      </c>
      <c r="N219" s="325"/>
      <c r="O219" s="326">
        <f t="shared" si="64"/>
        <v>0</v>
      </c>
      <c r="P219" s="331"/>
      <c r="Q219" s="332">
        <f t="shared" si="65"/>
        <v>0</v>
      </c>
    </row>
    <row r="220" spans="1:17" ht="26.25">
      <c r="A220" s="175" t="s">
        <v>475</v>
      </c>
      <c r="B220" s="200">
        <v>93665</v>
      </c>
      <c r="C220" s="200" t="s">
        <v>70</v>
      </c>
      <c r="D220" s="167" t="s">
        <v>428</v>
      </c>
      <c r="E220" s="244" t="s">
        <v>2</v>
      </c>
      <c r="F220" s="193">
        <v>1</v>
      </c>
      <c r="G220" s="193">
        <v>64.14</v>
      </c>
      <c r="H220" s="169">
        <f t="shared" si="66"/>
        <v>19.179259809737</v>
      </c>
      <c r="I220" s="170">
        <f t="shared" si="60"/>
        <v>83.319259809737</v>
      </c>
      <c r="J220" s="285">
        <f t="shared" si="61"/>
        <v>83.319259809737</v>
      </c>
      <c r="K220" s="310">
        <f t="shared" si="62"/>
        <v>0.00034065199754547225</v>
      </c>
      <c r="L220" s="279"/>
      <c r="M220" s="274">
        <f t="shared" si="63"/>
        <v>0</v>
      </c>
      <c r="N220" s="325"/>
      <c r="O220" s="326">
        <f t="shared" si="64"/>
        <v>0</v>
      </c>
      <c r="P220" s="331"/>
      <c r="Q220" s="332">
        <f t="shared" si="65"/>
        <v>0</v>
      </c>
    </row>
    <row r="221" spans="1:17" ht="12.75" hidden="1">
      <c r="A221" s="175" t="s">
        <v>374</v>
      </c>
      <c r="B221" s="200">
        <v>171034</v>
      </c>
      <c r="C221" s="200" t="s">
        <v>314</v>
      </c>
      <c r="D221" s="243" t="s">
        <v>322</v>
      </c>
      <c r="E221" s="165" t="s">
        <v>2</v>
      </c>
      <c r="F221" s="193"/>
      <c r="G221" s="193">
        <v>82.66</v>
      </c>
      <c r="H221" s="169">
        <f t="shared" si="66"/>
        <v>24.71714399552324</v>
      </c>
      <c r="I221" s="170">
        <f t="shared" si="60"/>
        <v>107.37714399552324</v>
      </c>
      <c r="J221" s="285">
        <f t="shared" si="61"/>
        <v>0</v>
      </c>
      <c r="K221" s="310">
        <f t="shared" si="62"/>
        <v>0</v>
      </c>
      <c r="L221" s="279"/>
      <c r="M221" s="274">
        <f t="shared" si="63"/>
        <v>0</v>
      </c>
      <c r="N221" s="325"/>
      <c r="O221" s="326">
        <f t="shared" si="64"/>
        <v>0</v>
      </c>
      <c r="P221" s="331"/>
      <c r="Q221" s="332">
        <f t="shared" si="65"/>
        <v>0</v>
      </c>
    </row>
    <row r="222" spans="1:17" ht="12.75">
      <c r="A222" s="175"/>
      <c r="B222" s="245"/>
      <c r="C222" s="245"/>
      <c r="D222" s="203" t="s">
        <v>93</v>
      </c>
      <c r="E222" s="186"/>
      <c r="F222" s="187"/>
      <c r="G222" s="246"/>
      <c r="H222" s="169">
        <f t="shared" si="66"/>
        <v>0</v>
      </c>
      <c r="I222" s="170"/>
      <c r="J222" s="285"/>
      <c r="K222" s="310">
        <f t="shared" si="62"/>
        <v>0</v>
      </c>
      <c r="L222" s="279"/>
      <c r="M222" s="274">
        <f t="shared" si="63"/>
        <v>0</v>
      </c>
      <c r="N222" s="325"/>
      <c r="O222" s="326">
        <f t="shared" si="64"/>
        <v>0</v>
      </c>
      <c r="P222" s="331"/>
      <c r="Q222" s="332"/>
    </row>
    <row r="223" spans="1:17" ht="12.75">
      <c r="A223" s="175" t="s">
        <v>476</v>
      </c>
      <c r="B223" s="199">
        <v>91834</v>
      </c>
      <c r="C223" s="199" t="s">
        <v>70</v>
      </c>
      <c r="D223" s="177" t="s">
        <v>122</v>
      </c>
      <c r="E223" s="199" t="s">
        <v>1</v>
      </c>
      <c r="F223" s="247">
        <v>80</v>
      </c>
      <c r="G223" s="247">
        <v>9.11</v>
      </c>
      <c r="H223" s="169">
        <f t="shared" si="66"/>
        <v>2.7240888192501416</v>
      </c>
      <c r="I223" s="170">
        <f aca="true" t="shared" si="67" ref="I223:I229">G223+H223</f>
        <v>11.834088819250141</v>
      </c>
      <c r="J223" s="285">
        <f aca="true" t="shared" si="68" ref="J223:J229">F223*I223</f>
        <v>946.7271055400113</v>
      </c>
      <c r="K223" s="310">
        <f t="shared" si="62"/>
        <v>0.0038707074495032768</v>
      </c>
      <c r="L223" s="279"/>
      <c r="M223" s="274">
        <f t="shared" si="63"/>
        <v>0</v>
      </c>
      <c r="N223" s="325">
        <v>1</v>
      </c>
      <c r="O223" s="326">
        <f t="shared" si="64"/>
        <v>946.7271055400113</v>
      </c>
      <c r="P223" s="331"/>
      <c r="Q223" s="332"/>
    </row>
    <row r="224" spans="1:17" ht="12.75" hidden="1">
      <c r="A224" s="175" t="s">
        <v>461</v>
      </c>
      <c r="B224" s="199">
        <v>91836</v>
      </c>
      <c r="C224" s="199" t="s">
        <v>70</v>
      </c>
      <c r="D224" s="177" t="s">
        <v>241</v>
      </c>
      <c r="E224" s="199" t="s">
        <v>1</v>
      </c>
      <c r="F224" s="247"/>
      <c r="G224" s="247">
        <v>12.17</v>
      </c>
      <c r="H224" s="169">
        <f t="shared" si="66"/>
        <v>3.6390956015668743</v>
      </c>
      <c r="I224" s="170">
        <f t="shared" si="67"/>
        <v>15.809095601566874</v>
      </c>
      <c r="J224" s="285">
        <f t="shared" si="68"/>
        <v>0</v>
      </c>
      <c r="K224" s="310">
        <f t="shared" si="62"/>
        <v>0</v>
      </c>
      <c r="L224" s="279"/>
      <c r="M224" s="274">
        <f t="shared" si="63"/>
        <v>0</v>
      </c>
      <c r="N224" s="325"/>
      <c r="O224" s="326">
        <f t="shared" si="64"/>
        <v>0</v>
      </c>
      <c r="P224" s="331"/>
      <c r="Q224" s="332">
        <f t="shared" si="65"/>
        <v>0</v>
      </c>
    </row>
    <row r="225" spans="1:17" ht="12.75" hidden="1">
      <c r="A225" s="175" t="s">
        <v>154</v>
      </c>
      <c r="B225" s="199">
        <v>170630</v>
      </c>
      <c r="C225" s="199" t="s">
        <v>314</v>
      </c>
      <c r="D225" s="177" t="s">
        <v>323</v>
      </c>
      <c r="E225" s="199" t="s">
        <v>1</v>
      </c>
      <c r="F225" s="247"/>
      <c r="G225" s="247"/>
      <c r="H225" s="169">
        <f t="shared" si="66"/>
        <v>0</v>
      </c>
      <c r="I225" s="170">
        <f t="shared" si="67"/>
        <v>0</v>
      </c>
      <c r="J225" s="285">
        <f t="shared" si="68"/>
        <v>0</v>
      </c>
      <c r="K225" s="310">
        <f t="shared" si="62"/>
        <v>0</v>
      </c>
      <c r="L225" s="279"/>
      <c r="M225" s="274">
        <f t="shared" si="63"/>
        <v>0</v>
      </c>
      <c r="N225" s="325"/>
      <c r="O225" s="326">
        <f t="shared" si="64"/>
        <v>0</v>
      </c>
      <c r="P225" s="331"/>
      <c r="Q225" s="332">
        <f t="shared" si="65"/>
        <v>0</v>
      </c>
    </row>
    <row r="226" spans="1:17" ht="12.75" hidden="1">
      <c r="A226" s="175" t="s">
        <v>154</v>
      </c>
      <c r="B226" s="176">
        <v>91941</v>
      </c>
      <c r="C226" s="176" t="s">
        <v>70</v>
      </c>
      <c r="D226" s="177" t="s">
        <v>324</v>
      </c>
      <c r="E226" s="199" t="s">
        <v>2</v>
      </c>
      <c r="F226" s="247"/>
      <c r="G226" s="247"/>
      <c r="H226" s="169">
        <f t="shared" si="66"/>
        <v>0</v>
      </c>
      <c r="I226" s="170">
        <f t="shared" si="67"/>
        <v>0</v>
      </c>
      <c r="J226" s="285">
        <f t="shared" si="68"/>
        <v>0</v>
      </c>
      <c r="K226" s="310">
        <f t="shared" si="62"/>
        <v>0</v>
      </c>
      <c r="L226" s="279"/>
      <c r="M226" s="274">
        <f t="shared" si="63"/>
        <v>0</v>
      </c>
      <c r="N226" s="325"/>
      <c r="O226" s="326">
        <f t="shared" si="64"/>
        <v>0</v>
      </c>
      <c r="P226" s="331"/>
      <c r="Q226" s="332">
        <f t="shared" si="65"/>
        <v>0</v>
      </c>
    </row>
    <row r="227" spans="1:17" ht="12.75">
      <c r="A227" s="175" t="s">
        <v>477</v>
      </c>
      <c r="B227" s="176">
        <v>91940</v>
      </c>
      <c r="C227" s="176" t="s">
        <v>70</v>
      </c>
      <c r="D227" s="177" t="s">
        <v>325</v>
      </c>
      <c r="E227" s="199" t="s">
        <v>2</v>
      </c>
      <c r="F227" s="247">
        <v>1</v>
      </c>
      <c r="G227" s="247">
        <v>14.5</v>
      </c>
      <c r="H227" s="169">
        <f t="shared" si="66"/>
        <v>4.335816452154452</v>
      </c>
      <c r="I227" s="170">
        <f t="shared" si="67"/>
        <v>18.835816452154454</v>
      </c>
      <c r="J227" s="285">
        <f t="shared" si="68"/>
        <v>18.835816452154454</v>
      </c>
      <c r="K227" s="310">
        <f t="shared" si="62"/>
        <v>7.70105077082842E-05</v>
      </c>
      <c r="L227" s="279"/>
      <c r="M227" s="274">
        <f t="shared" si="63"/>
        <v>0</v>
      </c>
      <c r="N227" s="325"/>
      <c r="O227" s="326">
        <f t="shared" si="64"/>
        <v>0</v>
      </c>
      <c r="P227" s="331">
        <v>1</v>
      </c>
      <c r="Q227" s="332">
        <f t="shared" si="65"/>
        <v>18.835816452154454</v>
      </c>
    </row>
    <row r="228" spans="1:17" ht="12.75" hidden="1">
      <c r="A228" s="175" t="s">
        <v>171</v>
      </c>
      <c r="B228" s="176">
        <v>91939</v>
      </c>
      <c r="C228" s="176" t="s">
        <v>70</v>
      </c>
      <c r="D228" s="177" t="s">
        <v>326</v>
      </c>
      <c r="E228" s="199" t="s">
        <v>2</v>
      </c>
      <c r="F228" s="247"/>
      <c r="G228" s="247"/>
      <c r="H228" s="169">
        <f t="shared" si="66"/>
        <v>0</v>
      </c>
      <c r="I228" s="170">
        <f t="shared" si="67"/>
        <v>0</v>
      </c>
      <c r="J228" s="285">
        <f t="shared" si="68"/>
        <v>0</v>
      </c>
      <c r="K228" s="310">
        <f t="shared" si="62"/>
        <v>0</v>
      </c>
      <c r="L228" s="279"/>
      <c r="M228" s="274">
        <f t="shared" si="63"/>
        <v>0</v>
      </c>
      <c r="N228" s="325"/>
      <c r="O228" s="326">
        <f t="shared" si="64"/>
        <v>0</v>
      </c>
      <c r="P228" s="331"/>
      <c r="Q228" s="332">
        <f t="shared" si="65"/>
        <v>0</v>
      </c>
    </row>
    <row r="229" spans="1:17" ht="12.75">
      <c r="A229" s="175" t="s">
        <v>478</v>
      </c>
      <c r="B229" s="176">
        <v>91937</v>
      </c>
      <c r="C229" s="176" t="s">
        <v>70</v>
      </c>
      <c r="D229" s="177" t="s">
        <v>121</v>
      </c>
      <c r="E229" s="199" t="s">
        <v>2</v>
      </c>
      <c r="F229" s="247">
        <v>12</v>
      </c>
      <c r="G229" s="247">
        <v>11.34</v>
      </c>
      <c r="H229" s="169">
        <f t="shared" si="66"/>
        <v>3.3909074874090677</v>
      </c>
      <c r="I229" s="170">
        <f t="shared" si="67"/>
        <v>14.730907487409068</v>
      </c>
      <c r="J229" s="285">
        <f t="shared" si="68"/>
        <v>176.7708898489088</v>
      </c>
      <c r="K229" s="310">
        <f t="shared" si="62"/>
        <v>0.0007227303371685043</v>
      </c>
      <c r="L229" s="279"/>
      <c r="M229" s="274">
        <f t="shared" si="63"/>
        <v>0</v>
      </c>
      <c r="N229" s="325">
        <v>1</v>
      </c>
      <c r="O229" s="326">
        <f t="shared" si="64"/>
        <v>176.7708898489088</v>
      </c>
      <c r="P229" s="331"/>
      <c r="Q229" s="332"/>
    </row>
    <row r="230" spans="1:17" ht="12.75">
      <c r="A230" s="175"/>
      <c r="B230" s="245"/>
      <c r="C230" s="245"/>
      <c r="D230" s="203" t="s">
        <v>94</v>
      </c>
      <c r="E230" s="199"/>
      <c r="F230" s="191"/>
      <c r="G230" s="191"/>
      <c r="H230" s="191"/>
      <c r="I230" s="191"/>
      <c r="J230" s="285"/>
      <c r="K230" s="310">
        <f t="shared" si="62"/>
        <v>0</v>
      </c>
      <c r="L230" s="279"/>
      <c r="M230" s="274">
        <f t="shared" si="63"/>
        <v>0</v>
      </c>
      <c r="N230" s="325"/>
      <c r="O230" s="326">
        <f t="shared" si="64"/>
        <v>0</v>
      </c>
      <c r="P230" s="331"/>
      <c r="Q230" s="332"/>
    </row>
    <row r="231" spans="1:17" ht="39">
      <c r="A231" s="175"/>
      <c r="B231" s="245"/>
      <c r="C231" s="245"/>
      <c r="D231" s="201" t="s">
        <v>95</v>
      </c>
      <c r="E231" s="199"/>
      <c r="F231" s="247"/>
      <c r="G231" s="247"/>
      <c r="H231" s="247"/>
      <c r="I231" s="187"/>
      <c r="J231" s="285"/>
      <c r="K231" s="310">
        <f t="shared" si="62"/>
        <v>0</v>
      </c>
      <c r="L231" s="279"/>
      <c r="M231" s="274">
        <f t="shared" si="63"/>
        <v>0</v>
      </c>
      <c r="N231" s="325"/>
      <c r="O231" s="326">
        <f t="shared" si="64"/>
        <v>0</v>
      </c>
      <c r="P231" s="331"/>
      <c r="Q231" s="332"/>
    </row>
    <row r="232" spans="1:17" ht="12.75" hidden="1">
      <c r="A232" s="175" t="s">
        <v>377</v>
      </c>
      <c r="B232" s="199">
        <v>91925</v>
      </c>
      <c r="C232" s="199" t="s">
        <v>70</v>
      </c>
      <c r="D232" s="177" t="s">
        <v>195</v>
      </c>
      <c r="E232" s="199" t="s">
        <v>1</v>
      </c>
      <c r="F232" s="247"/>
      <c r="G232" s="247">
        <v>3.45</v>
      </c>
      <c r="H232" s="169">
        <f>0.3*G232</f>
        <v>1.035</v>
      </c>
      <c r="I232" s="170">
        <f aca="true" t="shared" si="69" ref="I232:I238">G232+H232</f>
        <v>4.485</v>
      </c>
      <c r="J232" s="285">
        <f aca="true" t="shared" si="70" ref="J232:J238">F232*I232</f>
        <v>0</v>
      </c>
      <c r="K232" s="310">
        <f t="shared" si="62"/>
        <v>0</v>
      </c>
      <c r="L232" s="279"/>
      <c r="M232" s="274">
        <f t="shared" si="63"/>
        <v>0</v>
      </c>
      <c r="N232" s="325"/>
      <c r="O232" s="326">
        <f t="shared" si="64"/>
        <v>0</v>
      </c>
      <c r="P232" s="331"/>
      <c r="Q232" s="332">
        <f t="shared" si="65"/>
        <v>0</v>
      </c>
    </row>
    <row r="233" spans="1:17" ht="12.75" hidden="1">
      <c r="A233" s="175" t="s">
        <v>378</v>
      </c>
      <c r="B233" s="199">
        <v>91926</v>
      </c>
      <c r="C233" s="199" t="s">
        <v>70</v>
      </c>
      <c r="D233" s="177" t="s">
        <v>96</v>
      </c>
      <c r="E233" s="199" t="s">
        <v>1</v>
      </c>
      <c r="F233" s="247"/>
      <c r="G233" s="247">
        <v>4.11</v>
      </c>
      <c r="H233" s="169">
        <f>0.3*G233</f>
        <v>1.233</v>
      </c>
      <c r="I233" s="170">
        <f t="shared" si="69"/>
        <v>5.343</v>
      </c>
      <c r="J233" s="285">
        <f t="shared" si="70"/>
        <v>0</v>
      </c>
      <c r="K233" s="310">
        <f t="shared" si="62"/>
        <v>0</v>
      </c>
      <c r="L233" s="279"/>
      <c r="M233" s="274">
        <f t="shared" si="63"/>
        <v>0</v>
      </c>
      <c r="N233" s="325"/>
      <c r="O233" s="326">
        <f t="shared" si="64"/>
        <v>0</v>
      </c>
      <c r="P233" s="331"/>
      <c r="Q233" s="332">
        <f t="shared" si="65"/>
        <v>0</v>
      </c>
    </row>
    <row r="234" spans="1:17" ht="12.75">
      <c r="A234" s="175" t="s">
        <v>479</v>
      </c>
      <c r="B234" s="199">
        <v>91928</v>
      </c>
      <c r="C234" s="199" t="s">
        <v>70</v>
      </c>
      <c r="D234" s="177" t="s">
        <v>242</v>
      </c>
      <c r="E234" s="199" t="s">
        <v>1</v>
      </c>
      <c r="F234" s="247">
        <v>156.3</v>
      </c>
      <c r="G234" s="247">
        <v>6.36</v>
      </c>
      <c r="H234" s="169">
        <f>$G$5*G234</f>
        <v>1.9017788024622286</v>
      </c>
      <c r="I234" s="170">
        <f t="shared" si="69"/>
        <v>8.26177880246223</v>
      </c>
      <c r="J234" s="285">
        <f t="shared" si="70"/>
        <v>1291.3160268248466</v>
      </c>
      <c r="K234" s="310">
        <f t="shared" si="62"/>
        <v>0.005279564232866115</v>
      </c>
      <c r="L234" s="279"/>
      <c r="M234" s="274">
        <f t="shared" si="63"/>
        <v>0</v>
      </c>
      <c r="N234" s="325">
        <v>1</v>
      </c>
      <c r="O234" s="326">
        <f t="shared" si="64"/>
        <v>1291.3160268248466</v>
      </c>
      <c r="P234" s="331"/>
      <c r="Q234" s="332"/>
    </row>
    <row r="235" spans="1:17" ht="18" customHeight="1" hidden="1">
      <c r="A235" s="175" t="s">
        <v>172</v>
      </c>
      <c r="B235" s="199">
        <v>91930</v>
      </c>
      <c r="C235" s="199" t="s">
        <v>70</v>
      </c>
      <c r="D235" s="177" t="s">
        <v>243</v>
      </c>
      <c r="E235" s="199" t="s">
        <v>1</v>
      </c>
      <c r="F235" s="247"/>
      <c r="G235" s="247"/>
      <c r="H235" s="169">
        <f aca="true" t="shared" si="71" ref="H235:H254">$G$5*G235</f>
        <v>0</v>
      </c>
      <c r="I235" s="170">
        <f t="shared" si="69"/>
        <v>0</v>
      </c>
      <c r="J235" s="285">
        <f t="shared" si="70"/>
        <v>0</v>
      </c>
      <c r="K235" s="310">
        <f t="shared" si="62"/>
        <v>0</v>
      </c>
      <c r="L235" s="279"/>
      <c r="M235" s="274">
        <f t="shared" si="63"/>
        <v>0</v>
      </c>
      <c r="N235" s="325"/>
      <c r="O235" s="326">
        <f t="shared" si="64"/>
        <v>0</v>
      </c>
      <c r="P235" s="331"/>
      <c r="Q235" s="332">
        <f t="shared" si="65"/>
        <v>0</v>
      </c>
    </row>
    <row r="236" spans="1:17" ht="12.75" hidden="1">
      <c r="A236" s="175" t="s">
        <v>462</v>
      </c>
      <c r="B236" s="199">
        <v>91935</v>
      </c>
      <c r="C236" s="199" t="s">
        <v>70</v>
      </c>
      <c r="D236" s="177" t="s">
        <v>327</v>
      </c>
      <c r="E236" s="199" t="s">
        <v>1</v>
      </c>
      <c r="F236" s="247"/>
      <c r="G236" s="247">
        <v>24.09</v>
      </c>
      <c r="H236" s="169">
        <f t="shared" si="71"/>
        <v>7.20343574706212</v>
      </c>
      <c r="I236" s="170">
        <f>G236+H236</f>
        <v>31.29343574706212</v>
      </c>
      <c r="J236" s="285">
        <f>F236*I236</f>
        <v>0</v>
      </c>
      <c r="K236" s="310">
        <f t="shared" si="62"/>
        <v>0</v>
      </c>
      <c r="L236" s="279"/>
      <c r="M236" s="274">
        <f t="shared" si="63"/>
        <v>0</v>
      </c>
      <c r="N236" s="325"/>
      <c r="O236" s="326">
        <f t="shared" si="64"/>
        <v>0</v>
      </c>
      <c r="P236" s="331"/>
      <c r="Q236" s="332">
        <f t="shared" si="65"/>
        <v>0</v>
      </c>
    </row>
    <row r="237" spans="1:17" ht="12.75" hidden="1">
      <c r="A237" s="175" t="s">
        <v>254</v>
      </c>
      <c r="B237" s="199">
        <v>92983</v>
      </c>
      <c r="C237" s="199" t="s">
        <v>70</v>
      </c>
      <c r="D237" s="177" t="s">
        <v>244</v>
      </c>
      <c r="E237" s="199" t="s">
        <v>1</v>
      </c>
      <c r="F237" s="247"/>
      <c r="G237" s="247"/>
      <c r="H237" s="169">
        <f t="shared" si="71"/>
        <v>0</v>
      </c>
      <c r="I237" s="170">
        <f t="shared" si="69"/>
        <v>0</v>
      </c>
      <c r="J237" s="285">
        <f t="shared" si="70"/>
        <v>0</v>
      </c>
      <c r="K237" s="310">
        <f t="shared" si="62"/>
        <v>0</v>
      </c>
      <c r="L237" s="279"/>
      <c r="M237" s="274">
        <f t="shared" si="63"/>
        <v>0</v>
      </c>
      <c r="N237" s="325"/>
      <c r="O237" s="326">
        <f t="shared" si="64"/>
        <v>0</v>
      </c>
      <c r="P237" s="331"/>
      <c r="Q237" s="332">
        <f t="shared" si="65"/>
        <v>0</v>
      </c>
    </row>
    <row r="238" spans="1:17" ht="12.75" hidden="1">
      <c r="A238" s="175" t="s">
        <v>255</v>
      </c>
      <c r="B238" s="199">
        <v>92987</v>
      </c>
      <c r="C238" s="199" t="s">
        <v>70</v>
      </c>
      <c r="D238" s="177" t="s">
        <v>245</v>
      </c>
      <c r="E238" s="199" t="s">
        <v>1</v>
      </c>
      <c r="F238" s="247"/>
      <c r="G238" s="247"/>
      <c r="H238" s="169">
        <f t="shared" si="71"/>
        <v>0</v>
      </c>
      <c r="I238" s="170">
        <f t="shared" si="69"/>
        <v>0</v>
      </c>
      <c r="J238" s="285">
        <f t="shared" si="70"/>
        <v>0</v>
      </c>
      <c r="K238" s="310">
        <f t="shared" si="62"/>
        <v>0</v>
      </c>
      <c r="L238" s="279"/>
      <c r="M238" s="274">
        <f t="shared" si="63"/>
        <v>0</v>
      </c>
      <c r="N238" s="325"/>
      <c r="O238" s="326">
        <f t="shared" si="64"/>
        <v>0</v>
      </c>
      <c r="P238" s="331"/>
      <c r="Q238" s="332">
        <f t="shared" si="65"/>
        <v>0</v>
      </c>
    </row>
    <row r="239" spans="1:17" ht="12.75" hidden="1">
      <c r="A239" s="190"/>
      <c r="B239" s="245"/>
      <c r="C239" s="245"/>
      <c r="D239" s="203" t="s">
        <v>97</v>
      </c>
      <c r="E239" s="199"/>
      <c r="F239" s="191"/>
      <c r="G239" s="191"/>
      <c r="H239" s="169">
        <f t="shared" si="71"/>
        <v>0</v>
      </c>
      <c r="I239" s="204"/>
      <c r="J239" s="285"/>
      <c r="K239" s="310">
        <f t="shared" si="62"/>
        <v>0</v>
      </c>
      <c r="L239" s="279"/>
      <c r="M239" s="274">
        <f t="shared" si="63"/>
        <v>0</v>
      </c>
      <c r="N239" s="325"/>
      <c r="O239" s="326">
        <f t="shared" si="64"/>
        <v>0</v>
      </c>
      <c r="P239" s="331"/>
      <c r="Q239" s="332">
        <f t="shared" si="65"/>
        <v>0</v>
      </c>
    </row>
    <row r="240" spans="1:17" ht="26.25" hidden="1">
      <c r="A240" s="190" t="s">
        <v>252</v>
      </c>
      <c r="B240" s="176">
        <v>92000</v>
      </c>
      <c r="C240" s="176" t="s">
        <v>70</v>
      </c>
      <c r="D240" s="235" t="s">
        <v>328</v>
      </c>
      <c r="E240" s="199" t="s">
        <v>2</v>
      </c>
      <c r="F240" s="191"/>
      <c r="G240" s="191"/>
      <c r="H240" s="169">
        <f t="shared" si="71"/>
        <v>0</v>
      </c>
      <c r="I240" s="170">
        <f>G240+H240</f>
        <v>0</v>
      </c>
      <c r="J240" s="285">
        <f>F240*I240</f>
        <v>0</v>
      </c>
      <c r="K240" s="310">
        <f t="shared" si="62"/>
        <v>0</v>
      </c>
      <c r="L240" s="279"/>
      <c r="M240" s="274">
        <f t="shared" si="63"/>
        <v>0</v>
      </c>
      <c r="N240" s="325"/>
      <c r="O240" s="326">
        <f t="shared" si="64"/>
        <v>0</v>
      </c>
      <c r="P240" s="331"/>
      <c r="Q240" s="332">
        <f t="shared" si="65"/>
        <v>0</v>
      </c>
    </row>
    <row r="241" spans="1:17" ht="26.25" hidden="1">
      <c r="A241" s="190" t="s">
        <v>463</v>
      </c>
      <c r="B241" s="176">
        <v>91996</v>
      </c>
      <c r="C241" s="176" t="s">
        <v>70</v>
      </c>
      <c r="D241" s="235" t="s">
        <v>331</v>
      </c>
      <c r="E241" s="199" t="s">
        <v>2</v>
      </c>
      <c r="F241" s="191"/>
      <c r="G241" s="191">
        <v>28.93</v>
      </c>
      <c r="H241" s="169">
        <f t="shared" si="71"/>
        <v>8.650701376608847</v>
      </c>
      <c r="I241" s="170">
        <f>G241+H241</f>
        <v>37.58070137660884</v>
      </c>
      <c r="J241" s="285">
        <f>F241*I241</f>
        <v>0</v>
      </c>
      <c r="K241" s="310">
        <f t="shared" si="62"/>
        <v>0</v>
      </c>
      <c r="L241" s="279"/>
      <c r="M241" s="274">
        <f t="shared" si="63"/>
        <v>0</v>
      </c>
      <c r="N241" s="325"/>
      <c r="O241" s="326">
        <f t="shared" si="64"/>
        <v>0</v>
      </c>
      <c r="P241" s="331"/>
      <c r="Q241" s="332">
        <f t="shared" si="65"/>
        <v>0</v>
      </c>
    </row>
    <row r="242" spans="1:17" ht="26.25" hidden="1">
      <c r="A242" s="190" t="s">
        <v>255</v>
      </c>
      <c r="B242" s="176">
        <v>91922</v>
      </c>
      <c r="C242" s="176" t="s">
        <v>70</v>
      </c>
      <c r="D242" s="235" t="s">
        <v>329</v>
      </c>
      <c r="E242" s="199" t="s">
        <v>2</v>
      </c>
      <c r="F242" s="191"/>
      <c r="G242" s="191"/>
      <c r="H242" s="169">
        <f t="shared" si="71"/>
        <v>0</v>
      </c>
      <c r="I242" s="170">
        <f>G242+H242</f>
        <v>0</v>
      </c>
      <c r="J242" s="285">
        <f>F242*I242</f>
        <v>0</v>
      </c>
      <c r="K242" s="310">
        <f t="shared" si="62"/>
        <v>0</v>
      </c>
      <c r="L242" s="279"/>
      <c r="M242" s="274">
        <f t="shared" si="63"/>
        <v>0</v>
      </c>
      <c r="N242" s="325"/>
      <c r="O242" s="326">
        <f t="shared" si="64"/>
        <v>0</v>
      </c>
      <c r="P242" s="331"/>
      <c r="Q242" s="332">
        <f t="shared" si="65"/>
        <v>0</v>
      </c>
    </row>
    <row r="243" spans="1:17" ht="12.75" hidden="1">
      <c r="A243" s="190" t="s">
        <v>256</v>
      </c>
      <c r="B243" s="176">
        <v>98307</v>
      </c>
      <c r="C243" s="176" t="s">
        <v>70</v>
      </c>
      <c r="D243" s="235" t="s">
        <v>334</v>
      </c>
      <c r="E243" s="199" t="s">
        <v>2</v>
      </c>
      <c r="F243" s="191"/>
      <c r="G243" s="191"/>
      <c r="H243" s="169">
        <f t="shared" si="71"/>
        <v>0</v>
      </c>
      <c r="I243" s="170">
        <f>G243+H243</f>
        <v>0</v>
      </c>
      <c r="J243" s="285">
        <f>F243*I243</f>
        <v>0</v>
      </c>
      <c r="K243" s="310">
        <f t="shared" si="62"/>
        <v>0</v>
      </c>
      <c r="L243" s="279"/>
      <c r="M243" s="274">
        <f t="shared" si="63"/>
        <v>0</v>
      </c>
      <c r="N243" s="325"/>
      <c r="O243" s="326">
        <f t="shared" si="64"/>
        <v>0</v>
      </c>
      <c r="P243" s="331"/>
      <c r="Q243" s="332">
        <f t="shared" si="65"/>
        <v>0</v>
      </c>
    </row>
    <row r="244" spans="1:17" ht="26.25" hidden="1">
      <c r="A244" s="190" t="s">
        <v>464</v>
      </c>
      <c r="B244" s="176">
        <v>92023</v>
      </c>
      <c r="C244" s="176" t="s">
        <v>70</v>
      </c>
      <c r="D244" s="235" t="s">
        <v>330</v>
      </c>
      <c r="E244" s="199" t="s">
        <v>2</v>
      </c>
      <c r="F244" s="191"/>
      <c r="G244" s="191">
        <v>43.1</v>
      </c>
      <c r="H244" s="169">
        <f t="shared" si="71"/>
        <v>12.88784062674875</v>
      </c>
      <c r="I244" s="170">
        <f>G244+H244</f>
        <v>55.98784062674875</v>
      </c>
      <c r="J244" s="285">
        <f>F244*I244</f>
        <v>0</v>
      </c>
      <c r="K244" s="310">
        <f t="shared" si="62"/>
        <v>0</v>
      </c>
      <c r="L244" s="279"/>
      <c r="M244" s="274">
        <f t="shared" si="63"/>
        <v>0</v>
      </c>
      <c r="N244" s="325"/>
      <c r="O244" s="326">
        <f t="shared" si="64"/>
        <v>0</v>
      </c>
      <c r="P244" s="331"/>
      <c r="Q244" s="332">
        <f t="shared" si="65"/>
        <v>0</v>
      </c>
    </row>
    <row r="245" spans="1:17" ht="12.75" hidden="1">
      <c r="A245" s="190" t="s">
        <v>256</v>
      </c>
      <c r="B245" s="176">
        <v>91994</v>
      </c>
      <c r="C245" s="176" t="s">
        <v>70</v>
      </c>
      <c r="D245" s="177" t="s">
        <v>120</v>
      </c>
      <c r="E245" s="199" t="s">
        <v>2</v>
      </c>
      <c r="F245" s="191"/>
      <c r="G245" s="191"/>
      <c r="H245" s="169">
        <f t="shared" si="71"/>
        <v>0</v>
      </c>
      <c r="I245" s="170">
        <f aca="true" t="shared" si="72" ref="I245:I256">G245+H245</f>
        <v>0</v>
      </c>
      <c r="J245" s="285">
        <f aca="true" t="shared" si="73" ref="J245:J256">F245*I245</f>
        <v>0</v>
      </c>
      <c r="K245" s="310">
        <f t="shared" si="62"/>
        <v>0</v>
      </c>
      <c r="L245" s="279"/>
      <c r="M245" s="274">
        <f t="shared" si="63"/>
        <v>0</v>
      </c>
      <c r="N245" s="325"/>
      <c r="O245" s="326">
        <f t="shared" si="64"/>
        <v>0</v>
      </c>
      <c r="P245" s="331"/>
      <c r="Q245" s="332">
        <f t="shared" si="65"/>
        <v>0</v>
      </c>
    </row>
    <row r="246" spans="1:17" ht="12.75" hidden="1">
      <c r="A246" s="190" t="s">
        <v>257</v>
      </c>
      <c r="B246" s="176">
        <v>91997</v>
      </c>
      <c r="C246" s="176" t="s">
        <v>70</v>
      </c>
      <c r="D246" s="177" t="s">
        <v>246</v>
      </c>
      <c r="E246" s="199" t="s">
        <v>2</v>
      </c>
      <c r="F246" s="191"/>
      <c r="G246" s="191"/>
      <c r="H246" s="169">
        <f t="shared" si="71"/>
        <v>0</v>
      </c>
      <c r="I246" s="170">
        <f t="shared" si="72"/>
        <v>0</v>
      </c>
      <c r="J246" s="285">
        <f t="shared" si="73"/>
        <v>0</v>
      </c>
      <c r="K246" s="310">
        <f t="shared" si="62"/>
        <v>0</v>
      </c>
      <c r="L246" s="279"/>
      <c r="M246" s="274">
        <f t="shared" si="63"/>
        <v>0</v>
      </c>
      <c r="N246" s="325"/>
      <c r="O246" s="326">
        <f t="shared" si="64"/>
        <v>0</v>
      </c>
      <c r="P246" s="331"/>
      <c r="Q246" s="332">
        <f t="shared" si="65"/>
        <v>0</v>
      </c>
    </row>
    <row r="247" spans="1:17" ht="12.75" hidden="1">
      <c r="A247" s="190" t="s">
        <v>253</v>
      </c>
      <c r="B247" s="176">
        <v>91953</v>
      </c>
      <c r="C247" s="176" t="s">
        <v>70</v>
      </c>
      <c r="D247" s="177" t="s">
        <v>247</v>
      </c>
      <c r="E247" s="199" t="s">
        <v>2</v>
      </c>
      <c r="F247" s="191"/>
      <c r="G247" s="191"/>
      <c r="H247" s="169">
        <f t="shared" si="71"/>
        <v>0</v>
      </c>
      <c r="I247" s="170">
        <f t="shared" si="72"/>
        <v>0</v>
      </c>
      <c r="J247" s="285">
        <f t="shared" si="73"/>
        <v>0</v>
      </c>
      <c r="K247" s="310">
        <f t="shared" si="62"/>
        <v>0</v>
      </c>
      <c r="L247" s="279"/>
      <c r="M247" s="274">
        <f t="shared" si="63"/>
        <v>0</v>
      </c>
      <c r="N247" s="325"/>
      <c r="O247" s="326">
        <f t="shared" si="64"/>
        <v>0</v>
      </c>
      <c r="P247" s="331"/>
      <c r="Q247" s="332">
        <f t="shared" si="65"/>
        <v>0</v>
      </c>
    </row>
    <row r="248" spans="1:17" ht="12.75" hidden="1">
      <c r="A248" s="190" t="s">
        <v>465</v>
      </c>
      <c r="B248" s="176">
        <v>91959</v>
      </c>
      <c r="C248" s="199" t="s">
        <v>70</v>
      </c>
      <c r="D248" s="177" t="s">
        <v>248</v>
      </c>
      <c r="E248" s="199" t="s">
        <v>2</v>
      </c>
      <c r="F248" s="191"/>
      <c r="G248" s="191">
        <v>38.51</v>
      </c>
      <c r="H248" s="169">
        <f t="shared" si="71"/>
        <v>11.51533045327365</v>
      </c>
      <c r="I248" s="170">
        <f t="shared" si="72"/>
        <v>50.02533045327365</v>
      </c>
      <c r="J248" s="285">
        <f t="shared" si="73"/>
        <v>0</v>
      </c>
      <c r="K248" s="310">
        <f t="shared" si="62"/>
        <v>0</v>
      </c>
      <c r="L248" s="279"/>
      <c r="M248" s="274">
        <f t="shared" si="63"/>
        <v>0</v>
      </c>
      <c r="N248" s="325"/>
      <c r="O248" s="326">
        <f t="shared" si="64"/>
        <v>0</v>
      </c>
      <c r="P248" s="331"/>
      <c r="Q248" s="332">
        <f t="shared" si="65"/>
        <v>0</v>
      </c>
    </row>
    <row r="249" spans="1:17" ht="12.75" hidden="1">
      <c r="A249" s="190" t="s">
        <v>258</v>
      </c>
      <c r="B249" s="176">
        <v>91967</v>
      </c>
      <c r="C249" s="199" t="s">
        <v>70</v>
      </c>
      <c r="D249" s="177" t="s">
        <v>249</v>
      </c>
      <c r="E249" s="199" t="s">
        <v>2</v>
      </c>
      <c r="F249" s="191"/>
      <c r="G249" s="191"/>
      <c r="H249" s="169">
        <f t="shared" si="71"/>
        <v>0</v>
      </c>
      <c r="I249" s="170">
        <f t="shared" si="72"/>
        <v>0</v>
      </c>
      <c r="J249" s="285">
        <f t="shared" si="73"/>
        <v>0</v>
      </c>
      <c r="K249" s="310">
        <f t="shared" si="62"/>
        <v>0</v>
      </c>
      <c r="L249" s="279"/>
      <c r="M249" s="274">
        <f t="shared" si="63"/>
        <v>0</v>
      </c>
      <c r="N249" s="325"/>
      <c r="O249" s="326">
        <f t="shared" si="64"/>
        <v>0</v>
      </c>
      <c r="P249" s="331"/>
      <c r="Q249" s="332">
        <f t="shared" si="65"/>
        <v>0</v>
      </c>
    </row>
    <row r="250" spans="1:17" ht="12.75" hidden="1">
      <c r="A250" s="190" t="s">
        <v>259</v>
      </c>
      <c r="B250" s="176">
        <v>91965</v>
      </c>
      <c r="C250" s="199" t="s">
        <v>70</v>
      </c>
      <c r="D250" s="177" t="s">
        <v>196</v>
      </c>
      <c r="E250" s="199" t="s">
        <v>2</v>
      </c>
      <c r="F250" s="191"/>
      <c r="G250" s="191"/>
      <c r="H250" s="169">
        <f t="shared" si="71"/>
        <v>0</v>
      </c>
      <c r="I250" s="170">
        <f t="shared" si="72"/>
        <v>0</v>
      </c>
      <c r="J250" s="285">
        <f t="shared" si="73"/>
        <v>0</v>
      </c>
      <c r="K250" s="310">
        <f t="shared" si="62"/>
        <v>0</v>
      </c>
      <c r="L250" s="279"/>
      <c r="M250" s="274">
        <f t="shared" si="63"/>
        <v>0</v>
      </c>
      <c r="N250" s="325"/>
      <c r="O250" s="326">
        <f t="shared" si="64"/>
        <v>0</v>
      </c>
      <c r="P250" s="331"/>
      <c r="Q250" s="332">
        <f t="shared" si="65"/>
        <v>0</v>
      </c>
    </row>
    <row r="251" spans="1:17" ht="26.25" hidden="1">
      <c r="A251" s="190" t="s">
        <v>254</v>
      </c>
      <c r="B251" s="176">
        <v>100920</v>
      </c>
      <c r="C251" s="199" t="s">
        <v>70</v>
      </c>
      <c r="D251" s="177" t="s">
        <v>250</v>
      </c>
      <c r="E251" s="199" t="s">
        <v>2</v>
      </c>
      <c r="F251" s="191"/>
      <c r="G251" s="191"/>
      <c r="H251" s="169">
        <f t="shared" si="71"/>
        <v>0</v>
      </c>
      <c r="I251" s="170">
        <f t="shared" si="72"/>
        <v>0</v>
      </c>
      <c r="J251" s="285">
        <f t="shared" si="73"/>
        <v>0</v>
      </c>
      <c r="K251" s="310">
        <f t="shared" si="62"/>
        <v>0</v>
      </c>
      <c r="L251" s="279"/>
      <c r="M251" s="274">
        <f t="shared" si="63"/>
        <v>0</v>
      </c>
      <c r="N251" s="325"/>
      <c r="O251" s="326">
        <f t="shared" si="64"/>
        <v>0</v>
      </c>
      <c r="P251" s="331"/>
      <c r="Q251" s="332">
        <f t="shared" si="65"/>
        <v>0</v>
      </c>
    </row>
    <row r="252" spans="1:17" ht="26.25" hidden="1">
      <c r="A252" s="190" t="s">
        <v>466</v>
      </c>
      <c r="B252" s="176">
        <v>100919</v>
      </c>
      <c r="C252" s="199" t="s">
        <v>70</v>
      </c>
      <c r="D252" s="177" t="s">
        <v>251</v>
      </c>
      <c r="E252" s="199" t="s">
        <v>2</v>
      </c>
      <c r="F252" s="191"/>
      <c r="G252" s="191">
        <v>72.45</v>
      </c>
      <c r="H252" s="169">
        <f t="shared" si="71"/>
        <v>21.664131169557933</v>
      </c>
      <c r="I252" s="170">
        <f t="shared" si="72"/>
        <v>94.11413116955794</v>
      </c>
      <c r="J252" s="285">
        <f t="shared" si="73"/>
        <v>0</v>
      </c>
      <c r="K252" s="310">
        <f t="shared" si="62"/>
        <v>0</v>
      </c>
      <c r="L252" s="279"/>
      <c r="M252" s="274">
        <f t="shared" si="63"/>
        <v>0</v>
      </c>
      <c r="N252" s="325"/>
      <c r="O252" s="326">
        <f t="shared" si="64"/>
        <v>0</v>
      </c>
      <c r="P252" s="331"/>
      <c r="Q252" s="332">
        <f t="shared" si="65"/>
        <v>0</v>
      </c>
    </row>
    <row r="253" spans="1:17" ht="26.25" hidden="1">
      <c r="A253" s="190" t="s">
        <v>467</v>
      </c>
      <c r="B253" s="176">
        <v>100919</v>
      </c>
      <c r="C253" s="199" t="s">
        <v>70</v>
      </c>
      <c r="D253" s="177" t="s">
        <v>424</v>
      </c>
      <c r="E253" s="199" t="s">
        <v>2</v>
      </c>
      <c r="F253" s="191"/>
      <c r="G253" s="191">
        <v>27.08</v>
      </c>
      <c r="H253" s="169">
        <f t="shared" si="71"/>
        <v>8.097511001678797</v>
      </c>
      <c r="I253" s="170">
        <f>G253+H253</f>
        <v>35.177511001678795</v>
      </c>
      <c r="J253" s="285">
        <f>F253*I253</f>
        <v>0</v>
      </c>
      <c r="K253" s="310">
        <f t="shared" si="62"/>
        <v>0</v>
      </c>
      <c r="L253" s="279"/>
      <c r="M253" s="274">
        <f t="shared" si="63"/>
        <v>0</v>
      </c>
      <c r="N253" s="325"/>
      <c r="O253" s="326">
        <f t="shared" si="64"/>
        <v>0</v>
      </c>
      <c r="P253" s="331"/>
      <c r="Q253" s="332">
        <f t="shared" si="65"/>
        <v>0</v>
      </c>
    </row>
    <row r="254" spans="1:17" ht="39">
      <c r="A254" s="190" t="s">
        <v>480</v>
      </c>
      <c r="B254" s="176">
        <v>97601</v>
      </c>
      <c r="C254" s="199" t="s">
        <v>70</v>
      </c>
      <c r="D254" s="177" t="s">
        <v>425</v>
      </c>
      <c r="E254" s="199" t="s">
        <v>2</v>
      </c>
      <c r="F254" s="191">
        <v>12</v>
      </c>
      <c r="G254" s="191">
        <v>405.08</v>
      </c>
      <c r="H254" s="169">
        <f t="shared" si="71"/>
        <v>121.12776058198105</v>
      </c>
      <c r="I254" s="170">
        <f>G254+H254</f>
        <v>526.207760581981</v>
      </c>
      <c r="J254" s="285">
        <f>F254*I254</f>
        <v>6314.4931269837725</v>
      </c>
      <c r="K254" s="310">
        <f t="shared" si="62"/>
        <v>0.02581689638273525</v>
      </c>
      <c r="L254" s="279"/>
      <c r="M254" s="274">
        <f t="shared" si="63"/>
        <v>0</v>
      </c>
      <c r="N254" s="325">
        <v>1</v>
      </c>
      <c r="O254" s="326">
        <f t="shared" si="64"/>
        <v>6314.4931269837725</v>
      </c>
      <c r="P254" s="331"/>
      <c r="Q254" s="332"/>
    </row>
    <row r="255" spans="1:17" ht="12.75" hidden="1">
      <c r="A255" s="190" t="s">
        <v>255</v>
      </c>
      <c r="B255" s="176" t="s">
        <v>352</v>
      </c>
      <c r="C255" s="199" t="s">
        <v>70</v>
      </c>
      <c r="D255" s="177" t="s">
        <v>351</v>
      </c>
      <c r="E255" s="199" t="s">
        <v>2</v>
      </c>
      <c r="F255" s="191"/>
      <c r="G255" s="191"/>
      <c r="H255" s="169">
        <f>0.3*G255</f>
        <v>0</v>
      </c>
      <c r="I255" s="170">
        <f t="shared" si="72"/>
        <v>0</v>
      </c>
      <c r="J255" s="285">
        <f t="shared" si="73"/>
        <v>0</v>
      </c>
      <c r="K255" s="310">
        <f t="shared" si="62"/>
        <v>0</v>
      </c>
      <c r="L255" s="279"/>
      <c r="M255" s="274">
        <f t="shared" si="63"/>
        <v>0</v>
      </c>
      <c r="N255" s="325"/>
      <c r="O255" s="326">
        <f t="shared" si="64"/>
        <v>0</v>
      </c>
      <c r="P255" s="331"/>
      <c r="Q255" s="332">
        <f t="shared" si="65"/>
        <v>0</v>
      </c>
    </row>
    <row r="256" spans="1:17" ht="12.75" hidden="1">
      <c r="A256" s="190" t="s">
        <v>260</v>
      </c>
      <c r="B256" s="176">
        <v>97593</v>
      </c>
      <c r="C256" s="199" t="s">
        <v>70</v>
      </c>
      <c r="D256" s="177" t="s">
        <v>197</v>
      </c>
      <c r="E256" s="176" t="s">
        <v>2</v>
      </c>
      <c r="F256" s="247">
        <v>0</v>
      </c>
      <c r="G256" s="247"/>
      <c r="H256" s="169">
        <f>0.3*G256</f>
        <v>0</v>
      </c>
      <c r="I256" s="170">
        <f t="shared" si="72"/>
        <v>0</v>
      </c>
      <c r="J256" s="285">
        <f t="shared" si="73"/>
        <v>0</v>
      </c>
      <c r="K256" s="310">
        <f t="shared" si="62"/>
        <v>0</v>
      </c>
      <c r="L256" s="279"/>
      <c r="M256" s="274">
        <f t="shared" si="63"/>
        <v>0</v>
      </c>
      <c r="N256" s="325"/>
      <c r="O256" s="326">
        <f t="shared" si="64"/>
        <v>0</v>
      </c>
      <c r="P256" s="331"/>
      <c r="Q256" s="332">
        <f t="shared" si="65"/>
        <v>0</v>
      </c>
    </row>
    <row r="257" spans="1:17" ht="12.75">
      <c r="A257" s="353" t="s">
        <v>132</v>
      </c>
      <c r="B257" s="354"/>
      <c r="C257" s="354"/>
      <c r="D257" s="354"/>
      <c r="E257" s="354"/>
      <c r="F257" s="354"/>
      <c r="G257" s="354"/>
      <c r="H257" s="354"/>
      <c r="I257" s="354"/>
      <c r="J257" s="286">
        <f>SUM(J216:J256)</f>
        <v>9313.750058162284</v>
      </c>
      <c r="K257" s="310"/>
      <c r="L257" s="279"/>
      <c r="M257" s="274"/>
      <c r="N257" s="325"/>
      <c r="O257" s="326"/>
      <c r="P257" s="331"/>
      <c r="Q257" s="332"/>
    </row>
    <row r="258" spans="1:17" ht="13.5" thickBot="1">
      <c r="A258" s="92"/>
      <c r="B258" s="14"/>
      <c r="C258" s="14"/>
      <c r="D258" s="14"/>
      <c r="E258" s="14"/>
      <c r="F258" s="14"/>
      <c r="G258" s="14"/>
      <c r="H258" s="14"/>
      <c r="I258" s="14"/>
      <c r="J258" s="293"/>
      <c r="K258" s="312"/>
      <c r="L258" s="279"/>
      <c r="M258" s="274"/>
      <c r="N258" s="325"/>
      <c r="O258" s="326"/>
      <c r="P258" s="331"/>
      <c r="Q258" s="332"/>
    </row>
    <row r="259" spans="1:17" ht="19.5" customHeight="1">
      <c r="A259" s="160" t="s">
        <v>53</v>
      </c>
      <c r="B259" s="161"/>
      <c r="C259" s="161"/>
      <c r="D259" s="162" t="s">
        <v>77</v>
      </c>
      <c r="E259" s="162"/>
      <c r="F259" s="163"/>
      <c r="G259" s="163"/>
      <c r="H259" s="163"/>
      <c r="I259" s="163"/>
      <c r="J259" s="292">
        <f>SUM(J260)</f>
        <v>5514.67058092177</v>
      </c>
      <c r="K259" s="315">
        <f>J259/$J$9</f>
        <v>0.022546810347164326</v>
      </c>
      <c r="L259" s="278"/>
      <c r="M259" s="273">
        <f>SUM(M260)</f>
        <v>0</v>
      </c>
      <c r="N259" s="278"/>
      <c r="O259" s="273">
        <f>SUM(O260)</f>
        <v>0</v>
      </c>
      <c r="P259" s="278"/>
      <c r="Q259" s="273">
        <f>SUM(Q260)</f>
        <v>0</v>
      </c>
    </row>
    <row r="260" spans="1:17" ht="12.75">
      <c r="A260" s="194" t="s">
        <v>26</v>
      </c>
      <c r="B260" s="2">
        <v>27022</v>
      </c>
      <c r="C260" s="2" t="s">
        <v>314</v>
      </c>
      <c r="D260" s="1" t="s">
        <v>7</v>
      </c>
      <c r="E260" s="5" t="s">
        <v>5</v>
      </c>
      <c r="F260" s="248">
        <v>554.21</v>
      </c>
      <c r="G260" s="248">
        <v>7.66</v>
      </c>
      <c r="H260" s="169">
        <f>$G$5*G260</f>
        <v>2.2905071740346967</v>
      </c>
      <c r="I260" s="170">
        <f>G260+H260</f>
        <v>9.950507174034698</v>
      </c>
      <c r="J260" s="285">
        <f>F260*I260</f>
        <v>5514.67058092177</v>
      </c>
      <c r="K260" s="310">
        <f>J260/$J$9</f>
        <v>0.022546810347164326</v>
      </c>
      <c r="L260" s="279"/>
      <c r="M260" s="274">
        <f>$J260*L260</f>
        <v>0</v>
      </c>
      <c r="N260" s="325"/>
      <c r="O260" s="326">
        <f>$J260*N260</f>
        <v>0</v>
      </c>
      <c r="P260" s="331"/>
      <c r="Q260" s="332">
        <f>$J260*P260</f>
        <v>0</v>
      </c>
    </row>
    <row r="261" spans="1:17" ht="13.5" thickBot="1">
      <c r="A261" s="366" t="s">
        <v>104</v>
      </c>
      <c r="B261" s="367"/>
      <c r="C261" s="367"/>
      <c r="D261" s="367"/>
      <c r="E261" s="367"/>
      <c r="F261" s="367"/>
      <c r="G261" s="367"/>
      <c r="H261" s="367"/>
      <c r="I261" s="367"/>
      <c r="J261" s="307">
        <f>SUM(J260)</f>
        <v>5514.67058092177</v>
      </c>
      <c r="K261" s="311"/>
      <c r="L261" s="279"/>
      <c r="M261" s="274">
        <f>$J261*L261</f>
        <v>0</v>
      </c>
      <c r="N261" s="325"/>
      <c r="O261" s="326">
        <f>$J261*N261</f>
        <v>0</v>
      </c>
      <c r="P261" s="331"/>
      <c r="Q261" s="332">
        <f>$J261*P261</f>
        <v>0</v>
      </c>
    </row>
    <row r="262" spans="1:17" ht="13.5" thickBot="1">
      <c r="A262" s="258"/>
      <c r="B262" s="258"/>
      <c r="C262" s="258"/>
      <c r="D262" s="259"/>
      <c r="E262" s="260"/>
      <c r="F262" s="260"/>
      <c r="G262" s="260"/>
      <c r="H262" s="260"/>
      <c r="I262" s="261"/>
      <c r="J262" s="262"/>
      <c r="K262" s="314"/>
      <c r="L262" s="279"/>
      <c r="M262" s="274"/>
      <c r="N262" s="325"/>
      <c r="O262" s="326"/>
      <c r="P262" s="331"/>
      <c r="Q262" s="332"/>
    </row>
    <row r="263" spans="1:17" ht="21" customHeight="1" thickBot="1">
      <c r="A263" s="350" t="s">
        <v>332</v>
      </c>
      <c r="B263" s="351"/>
      <c r="C263" s="351"/>
      <c r="D263" s="352"/>
      <c r="E263" s="352"/>
      <c r="F263" s="352"/>
      <c r="G263" s="352"/>
      <c r="H263" s="352"/>
      <c r="I263" s="352"/>
      <c r="J263" s="308">
        <f>J261+J257+J212+J193+J166+J134+J130+J118+J102+J94+J89+J77+J60+J54+J25+J18</f>
        <v>244587.61554338178</v>
      </c>
      <c r="K263" s="313">
        <f>J263/$J$9</f>
        <v>1</v>
      </c>
      <c r="L263" s="279"/>
      <c r="M263" s="280">
        <f>SUM(M13:M261)/2</f>
        <v>17869.607916315614</v>
      </c>
      <c r="N263" s="325"/>
      <c r="O263" s="329">
        <f>SUM(O13:O261)/2</f>
        <v>43328.04549815503</v>
      </c>
      <c r="P263" s="331"/>
      <c r="Q263" s="335">
        <f>SUM(Q13:Q261)/2</f>
        <v>48863.078973624724</v>
      </c>
    </row>
    <row r="264" spans="16:18" ht="12.75">
      <c r="P264" s="130"/>
      <c r="Q264" s="130"/>
      <c r="R264" s="130"/>
    </row>
    <row r="265" spans="16:18" ht="12.75">
      <c r="P265" s="130"/>
      <c r="Q265" s="130"/>
      <c r="R265" s="130"/>
    </row>
    <row r="267" ht="12.75">
      <c r="Q267" s="263" t="s">
        <v>503</v>
      </c>
    </row>
    <row r="277" spans="1:17" ht="12.75" customHeight="1">
      <c r="A277" s="359" t="s">
        <v>486</v>
      </c>
      <c r="B277" s="359"/>
      <c r="C277" s="359"/>
      <c r="D277" s="359"/>
      <c r="E277" s="359"/>
      <c r="F277" s="359"/>
      <c r="G277" s="359"/>
      <c r="H277" s="359"/>
      <c r="I277" s="359"/>
      <c r="J277" s="359"/>
      <c r="K277" s="359"/>
      <c r="L277" s="359"/>
      <c r="M277" s="359"/>
      <c r="N277" s="359"/>
      <c r="O277" s="359"/>
      <c r="P277" s="359"/>
      <c r="Q277" s="359"/>
    </row>
    <row r="278" spans="1:17" ht="12.75">
      <c r="A278" s="359"/>
      <c r="B278" s="359"/>
      <c r="C278" s="359"/>
      <c r="D278" s="359"/>
      <c r="E278" s="359"/>
      <c r="F278" s="359"/>
      <c r="G278" s="359"/>
      <c r="H278" s="359"/>
      <c r="I278" s="359"/>
      <c r="J278" s="359"/>
      <c r="K278" s="359"/>
      <c r="L278" s="359"/>
      <c r="M278" s="359"/>
      <c r="N278" s="359"/>
      <c r="O278" s="359"/>
      <c r="P278" s="359"/>
      <c r="Q278" s="359"/>
    </row>
    <row r="279" spans="1:17" ht="12.75">
      <c r="A279" s="359"/>
      <c r="B279" s="359"/>
      <c r="C279" s="359"/>
      <c r="D279" s="359"/>
      <c r="E279" s="359"/>
      <c r="F279" s="359"/>
      <c r="G279" s="359"/>
      <c r="H279" s="359"/>
      <c r="I279" s="359"/>
      <c r="J279" s="359"/>
      <c r="K279" s="359"/>
      <c r="L279" s="359"/>
      <c r="M279" s="359"/>
      <c r="N279" s="359"/>
      <c r="O279" s="359"/>
      <c r="P279" s="359"/>
      <c r="Q279" s="359"/>
    </row>
    <row r="280" spans="1:17" ht="12.75">
      <c r="A280" s="359"/>
      <c r="B280" s="359"/>
      <c r="C280" s="359"/>
      <c r="D280" s="359"/>
      <c r="E280" s="359"/>
      <c r="F280" s="359"/>
      <c r="G280" s="359"/>
      <c r="H280" s="359"/>
      <c r="I280" s="359"/>
      <c r="J280" s="359"/>
      <c r="K280" s="359"/>
      <c r="L280" s="359"/>
      <c r="M280" s="359"/>
      <c r="N280" s="359"/>
      <c r="O280" s="359"/>
      <c r="P280" s="359"/>
      <c r="Q280" s="359"/>
    </row>
    <row r="284" ht="12.75" customHeight="1"/>
  </sheetData>
  <sheetProtection/>
  <mergeCells count="27">
    <mergeCell ref="A277:Q280"/>
    <mergeCell ref="L4:M7"/>
    <mergeCell ref="A18:I18"/>
    <mergeCell ref="A261:I261"/>
    <mergeCell ref="A1:J3"/>
    <mergeCell ref="E6:J6"/>
    <mergeCell ref="A54:I54"/>
    <mergeCell ref="A60:I60"/>
    <mergeCell ref="A77:I77"/>
    <mergeCell ref="G5:I5"/>
    <mergeCell ref="N8:O8"/>
    <mergeCell ref="A257:I257"/>
    <mergeCell ref="A89:I89"/>
    <mergeCell ref="A94:I94"/>
    <mergeCell ref="A102:I102"/>
    <mergeCell ref="A25:I25"/>
    <mergeCell ref="A212:I212"/>
    <mergeCell ref="P8:Q8"/>
    <mergeCell ref="N4:O7"/>
    <mergeCell ref="P4:Q7"/>
    <mergeCell ref="A263:I263"/>
    <mergeCell ref="A118:I118"/>
    <mergeCell ref="A130:I130"/>
    <mergeCell ref="A134:I134"/>
    <mergeCell ref="A166:I166"/>
    <mergeCell ref="A193:I193"/>
    <mergeCell ref="L8:M8"/>
  </mergeCells>
  <conditionalFormatting sqref="F261:I261 F134:I134 F133:G133 F151:G152 F166:I166 F212:I213 F193:I193 F231:H231 F11:I11 F25:I25 F54:I55 F223:G225 F156:G159 F162:G163 F165:G165 F233:G235 F228:G229 F237:G248 F250:G256">
    <cfRule type="cellIs" priority="123" dxfId="0" operator="equal" stopIfTrue="1">
      <formula>0</formula>
    </cfRule>
  </conditionalFormatting>
  <conditionalFormatting sqref="F18:I19">
    <cfRule type="cellIs" priority="9" dxfId="0" operator="equal" stopIfTrue="1">
      <formula>0</formula>
    </cfRule>
  </conditionalFormatting>
  <conditionalFormatting sqref="F232:G232">
    <cfRule type="cellIs" priority="8" dxfId="0" operator="equal" stopIfTrue="1">
      <formula>0</formula>
    </cfRule>
  </conditionalFormatting>
  <conditionalFormatting sqref="F153:G155">
    <cfRule type="cellIs" priority="7" dxfId="0" operator="equal" stopIfTrue="1">
      <formula>0</formula>
    </cfRule>
  </conditionalFormatting>
  <conditionalFormatting sqref="F160:G161">
    <cfRule type="cellIs" priority="6" dxfId="0" operator="equal" stopIfTrue="1">
      <formula>0</formula>
    </cfRule>
  </conditionalFormatting>
  <conditionalFormatting sqref="F164:G164">
    <cfRule type="cellIs" priority="5" dxfId="0" operator="equal" stopIfTrue="1">
      <formula>0</formula>
    </cfRule>
  </conditionalFormatting>
  <conditionalFormatting sqref="F249:G249">
    <cfRule type="cellIs" priority="4" dxfId="0" operator="equal" stopIfTrue="1">
      <formula>0</formula>
    </cfRule>
  </conditionalFormatting>
  <conditionalFormatting sqref="F227:G227">
    <cfRule type="cellIs" priority="3" dxfId="0" operator="equal" stopIfTrue="1">
      <formula>0</formula>
    </cfRule>
  </conditionalFormatting>
  <conditionalFormatting sqref="F226:G226">
    <cfRule type="cellIs" priority="2" dxfId="0" operator="equal" stopIfTrue="1">
      <formula>0</formula>
    </cfRule>
  </conditionalFormatting>
  <conditionalFormatting sqref="F236:G236">
    <cfRule type="cellIs" priority="1" dxfId="0" operator="equal" stopIfTrue="1">
      <formula>0</formula>
    </cfRule>
  </conditionalFormatting>
  <printOptions horizontalCentered="1"/>
  <pageMargins left="0.1968503937007874" right="0.1968503937007874" top="1.5748031496062993" bottom="0.7874015748031497" header="0.1968503937007874" footer="0.1968503937007874"/>
  <pageSetup fitToHeight="0" fitToWidth="1" horizontalDpi="600" verticalDpi="600" orientation="landscape" paperSize="9" scale="53" r:id="rId2"/>
  <headerFooter alignWithMargins="0">
    <oddHeader>&amp;L&amp;G&amp;C&amp;"Arial,Negrito"&amp;12
PLANILHA ORÇAMENTÁRIA&amp;R
&amp;"Arial,Negrito"&amp;11DW2M CONTRUTORA LTDA.&amp;"Arial,Normal"
CNPJ nº 48.251.773/0001-77
&amp;D</oddHeader>
    <oddFooter>&amp;C
&amp;K00-033
Avenida Brasil | 474 | Jardim Planalto
CEP: 68.193-000
Novo Progresso - PA&amp;R&amp;P/&amp;N</oddFooter>
  </headerFooter>
  <rowBreaks count="4" manualBreakCount="4">
    <brk id="39" max="16" man="1"/>
    <brk id="78" max="16" man="1"/>
    <brk id="219" max="16" man="1"/>
    <brk id="280" max="12" man="1"/>
  </rowBreaks>
  <ignoredErrors>
    <ignoredError sqref="M9:P9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view="pageBreakPreview" zoomScaleSheetLayoutView="100" workbookViewId="0" topLeftCell="A1">
      <selection activeCell="G7" sqref="G7"/>
    </sheetView>
  </sheetViews>
  <sheetFormatPr defaultColWidth="9.140625" defaultRowHeight="12.75"/>
  <cols>
    <col min="7" max="7" width="13.28125" style="0" customWidth="1"/>
  </cols>
  <sheetData>
    <row r="1" spans="1:10" ht="17.25">
      <c r="A1" s="373" t="str">
        <f>planilha!A4</f>
        <v>Obra: REFORMA DA QUADRA DO BAIRRO RUI PIRES DE LIMA</v>
      </c>
      <c r="B1" s="374"/>
      <c r="C1" s="374"/>
      <c r="D1" s="374"/>
      <c r="E1" s="374"/>
      <c r="F1" s="374"/>
      <c r="G1" s="375"/>
      <c r="H1" s="67"/>
      <c r="I1" s="67"/>
      <c r="J1" s="67"/>
    </row>
    <row r="2" spans="1:10" ht="13.5" thickBot="1">
      <c r="A2" s="376"/>
      <c r="B2" s="377"/>
      <c r="C2" s="377"/>
      <c r="D2" s="377"/>
      <c r="E2" s="377"/>
      <c r="F2" s="377"/>
      <c r="G2" s="378"/>
      <c r="H2" s="68"/>
      <c r="I2" s="68"/>
      <c r="J2" s="68"/>
    </row>
    <row r="3" spans="1:10" ht="26.25" customHeight="1">
      <c r="A3" s="379" t="s">
        <v>198</v>
      </c>
      <c r="B3" s="380"/>
      <c r="C3" s="380"/>
      <c r="D3" s="380"/>
      <c r="E3" s="380"/>
      <c r="F3" s="380"/>
      <c r="G3" s="381"/>
      <c r="H3" s="94"/>
      <c r="I3" s="80"/>
      <c r="J3" s="80"/>
    </row>
    <row r="4" spans="1:10" ht="19.5" customHeight="1" thickBot="1">
      <c r="A4" s="382"/>
      <c r="B4" s="383"/>
      <c r="C4" s="383"/>
      <c r="D4" s="383"/>
      <c r="E4" s="383"/>
      <c r="F4" s="383"/>
      <c r="G4" s="384"/>
      <c r="H4" s="68"/>
      <c r="I4" s="68"/>
      <c r="J4" s="68"/>
    </row>
    <row r="5" spans="1:10" ht="15">
      <c r="A5" s="95" t="s">
        <v>0</v>
      </c>
      <c r="B5" s="385" t="s">
        <v>199</v>
      </c>
      <c r="C5" s="386"/>
      <c r="D5" s="386"/>
      <c r="E5" s="386"/>
      <c r="F5" s="387"/>
      <c r="G5" s="96" t="s">
        <v>139</v>
      </c>
      <c r="H5" s="69"/>
      <c r="I5" s="69"/>
      <c r="J5" s="69"/>
    </row>
    <row r="6" spans="1:10" ht="15">
      <c r="A6" s="70" t="s">
        <v>200</v>
      </c>
      <c r="B6" s="71" t="s">
        <v>201</v>
      </c>
      <c r="C6" s="72"/>
      <c r="D6" s="72"/>
      <c r="E6" s="72"/>
      <c r="F6" s="73"/>
      <c r="G6" s="107">
        <v>0.08</v>
      </c>
      <c r="H6" s="69"/>
      <c r="I6" s="69"/>
      <c r="J6" s="69"/>
    </row>
    <row r="7" spans="1:10" ht="15">
      <c r="A7" s="74"/>
      <c r="B7" s="75"/>
      <c r="C7" s="76"/>
      <c r="D7" s="76"/>
      <c r="E7" s="76"/>
      <c r="F7" s="77"/>
      <c r="G7" s="108"/>
      <c r="H7" s="69"/>
      <c r="I7" s="69"/>
      <c r="J7" s="69"/>
    </row>
    <row r="8" spans="1:10" ht="15">
      <c r="A8" s="70" t="s">
        <v>202</v>
      </c>
      <c r="B8" s="71" t="s">
        <v>203</v>
      </c>
      <c r="C8" s="72"/>
      <c r="D8" s="72"/>
      <c r="E8" s="72"/>
      <c r="F8" s="73"/>
      <c r="G8" s="107">
        <f>ROUND(SUM(G9:G11),4)</f>
        <v>0.0747</v>
      </c>
      <c r="H8" s="69"/>
      <c r="I8" s="69"/>
      <c r="J8" s="69"/>
    </row>
    <row r="9" spans="1:10" ht="15">
      <c r="A9" s="74" t="s">
        <v>204</v>
      </c>
      <c r="B9" s="75" t="s">
        <v>205</v>
      </c>
      <c r="C9" s="76"/>
      <c r="D9" s="76"/>
      <c r="E9" s="76"/>
      <c r="F9" s="77"/>
      <c r="G9" s="108">
        <v>0.04</v>
      </c>
      <c r="H9" s="69"/>
      <c r="I9" s="69"/>
      <c r="J9" s="69"/>
    </row>
    <row r="10" spans="1:10" ht="15">
      <c r="A10" s="74" t="s">
        <v>206</v>
      </c>
      <c r="B10" s="75" t="s">
        <v>207</v>
      </c>
      <c r="C10" s="76"/>
      <c r="D10" s="76"/>
      <c r="E10" s="76"/>
      <c r="F10" s="77"/>
      <c r="G10" s="108">
        <v>0.02</v>
      </c>
      <c r="H10" s="69"/>
      <c r="I10" s="69"/>
      <c r="J10" s="69"/>
    </row>
    <row r="11" spans="1:10" ht="15">
      <c r="A11" s="74" t="s">
        <v>208</v>
      </c>
      <c r="B11" s="75" t="s">
        <v>209</v>
      </c>
      <c r="C11" s="76"/>
      <c r="D11" s="76"/>
      <c r="E11" s="76"/>
      <c r="F11" s="77"/>
      <c r="G11" s="108">
        <v>0.0147</v>
      </c>
      <c r="H11" s="69"/>
      <c r="I11" s="69"/>
      <c r="J11" s="69"/>
    </row>
    <row r="12" spans="1:10" ht="15">
      <c r="A12" s="74"/>
      <c r="B12" s="75"/>
      <c r="C12" s="76"/>
      <c r="D12" s="76"/>
      <c r="E12" s="76"/>
      <c r="F12" s="77"/>
      <c r="G12" s="108"/>
      <c r="H12" s="69"/>
      <c r="I12" s="69"/>
      <c r="J12" s="69"/>
    </row>
    <row r="13" spans="1:10" ht="15">
      <c r="A13" s="70" t="s">
        <v>210</v>
      </c>
      <c r="B13" s="71" t="s">
        <v>211</v>
      </c>
      <c r="C13" s="72"/>
      <c r="D13" s="72"/>
      <c r="E13" s="72"/>
      <c r="F13" s="73"/>
      <c r="G13" s="107">
        <f>ROUND(SUM(G14:G17),4)</f>
        <v>0.1065</v>
      </c>
      <c r="H13" s="69"/>
      <c r="I13" s="69"/>
      <c r="J13" s="69"/>
    </row>
    <row r="14" spans="1:10" ht="15">
      <c r="A14" s="74" t="s">
        <v>212</v>
      </c>
      <c r="B14" s="75" t="s">
        <v>213</v>
      </c>
      <c r="C14" s="76"/>
      <c r="D14" s="76"/>
      <c r="E14" s="76"/>
      <c r="F14" s="77"/>
      <c r="G14" s="108">
        <v>0.0065</v>
      </c>
      <c r="H14" s="69"/>
      <c r="I14" s="69"/>
      <c r="J14" s="69"/>
    </row>
    <row r="15" spans="1:10" ht="15">
      <c r="A15" s="74" t="s">
        <v>214</v>
      </c>
      <c r="B15" s="75" t="s">
        <v>215</v>
      </c>
      <c r="C15" s="76"/>
      <c r="D15" s="76"/>
      <c r="E15" s="76"/>
      <c r="F15" s="77"/>
      <c r="G15" s="108">
        <v>0.05</v>
      </c>
      <c r="H15" s="69"/>
      <c r="I15" s="69"/>
      <c r="J15" s="69"/>
    </row>
    <row r="16" spans="1:10" ht="15">
      <c r="A16" s="74" t="s">
        <v>216</v>
      </c>
      <c r="B16" s="75" t="s">
        <v>217</v>
      </c>
      <c r="C16" s="76"/>
      <c r="D16" s="76"/>
      <c r="E16" s="76"/>
      <c r="F16" s="77"/>
      <c r="G16" s="108">
        <v>0.03</v>
      </c>
      <c r="H16" s="69"/>
      <c r="I16" s="69"/>
      <c r="J16" s="69"/>
    </row>
    <row r="17" spans="1:10" ht="15">
      <c r="A17" s="74" t="s">
        <v>218</v>
      </c>
      <c r="B17" s="75" t="s">
        <v>219</v>
      </c>
      <c r="C17" s="76"/>
      <c r="D17" s="76"/>
      <c r="E17" s="76"/>
      <c r="F17" s="77"/>
      <c r="G17" s="108">
        <v>0.02</v>
      </c>
      <c r="H17" s="69"/>
      <c r="I17" s="69"/>
      <c r="J17" s="69"/>
    </row>
    <row r="18" spans="1:10" ht="15">
      <c r="A18" s="74"/>
      <c r="B18" s="75"/>
      <c r="C18" s="76"/>
      <c r="D18" s="76"/>
      <c r="E18" s="76"/>
      <c r="F18" s="77"/>
      <c r="G18" s="108"/>
      <c r="H18" s="69"/>
      <c r="I18" s="69"/>
      <c r="J18" s="69"/>
    </row>
    <row r="19" spans="1:10" ht="15">
      <c r="A19" s="78"/>
      <c r="B19" s="388" t="s">
        <v>220</v>
      </c>
      <c r="C19" s="389"/>
      <c r="D19" s="389"/>
      <c r="E19" s="389"/>
      <c r="F19" s="390"/>
      <c r="G19" s="391">
        <f>(((1+G6)*(1+G8))/(1-G13))-1</f>
        <v>0.2990218242865139</v>
      </c>
      <c r="H19" s="69"/>
      <c r="I19" s="69"/>
      <c r="J19" s="69"/>
    </row>
    <row r="20" spans="1:10" ht="15.75" thickBot="1">
      <c r="A20" s="79"/>
      <c r="B20" s="393" t="s">
        <v>221</v>
      </c>
      <c r="C20" s="394"/>
      <c r="D20" s="394"/>
      <c r="E20" s="394"/>
      <c r="F20" s="395"/>
      <c r="G20" s="392"/>
      <c r="H20" s="69"/>
      <c r="I20" s="69"/>
      <c r="J20" s="69"/>
    </row>
    <row r="29" ht="12.75">
      <c r="G29" s="263" t="s">
        <v>487</v>
      </c>
    </row>
    <row r="42" spans="1:9" ht="12.75" customHeight="1">
      <c r="A42" s="372" t="s">
        <v>485</v>
      </c>
      <c r="B42" s="372"/>
      <c r="C42" s="372"/>
      <c r="D42" s="372"/>
      <c r="E42" s="372"/>
      <c r="F42" s="372"/>
      <c r="G42" s="372"/>
      <c r="H42" s="66"/>
      <c r="I42" s="66"/>
    </row>
    <row r="43" spans="1:9" ht="12.75">
      <c r="A43" s="372"/>
      <c r="B43" s="372"/>
      <c r="C43" s="372"/>
      <c r="D43" s="372"/>
      <c r="E43" s="372"/>
      <c r="F43" s="372"/>
      <c r="G43" s="372"/>
      <c r="H43" s="66"/>
      <c r="I43" s="66"/>
    </row>
    <row r="44" spans="1:9" ht="12.75">
      <c r="A44" s="372"/>
      <c r="B44" s="372"/>
      <c r="C44" s="372"/>
      <c r="D44" s="372"/>
      <c r="E44" s="372"/>
      <c r="F44" s="372"/>
      <c r="G44" s="372"/>
      <c r="H44" s="66"/>
      <c r="I44" s="66"/>
    </row>
    <row r="45" spans="1:9" ht="12.75">
      <c r="A45" s="372"/>
      <c r="B45" s="372"/>
      <c r="C45" s="372"/>
      <c r="D45" s="372"/>
      <c r="E45" s="372"/>
      <c r="F45" s="372"/>
      <c r="G45" s="372"/>
      <c r="H45" s="66"/>
      <c r="I45" s="66"/>
    </row>
  </sheetData>
  <sheetProtection/>
  <mergeCells count="7">
    <mergeCell ref="A42:G45"/>
    <mergeCell ref="A1:G2"/>
    <mergeCell ref="A3:G4"/>
    <mergeCell ref="B5:F5"/>
    <mergeCell ref="B19:F19"/>
    <mergeCell ref="G19:G20"/>
    <mergeCell ref="B20:F20"/>
  </mergeCells>
  <printOptions horizontalCentered="1"/>
  <pageMargins left="0.5118110236220472" right="0.5118110236220472" top="1.5748031496062993" bottom="0.7874015748031497" header="0.1968503937007874" footer="0.1968503937007874"/>
  <pageSetup horizontalDpi="600" verticalDpi="600" orientation="portrait" paperSize="9" r:id="rId2"/>
  <headerFooter>
    <oddHeader>&amp;L&amp;G&amp;C&amp;"Arial,Negrito"
COMPOSIÇÃO DO BDI&amp;R
&amp;"Arial,Negrito"DW2M CONTRUTORA LTDA.&amp;"Arial,Normal"
CNPJ nº 48.251.773/0001-77
&amp;D</oddHeader>
    <oddFooter>&amp;C&amp;K00-031
Avenida Brasil | 474 | Jardim Planalto
CEP: 68.193-000
Novo Progresso - PA&amp;R&amp;P/&amp;N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view="pageBreakPreview" zoomScaleSheetLayoutView="100" workbookViewId="0" topLeftCell="A1">
      <selection activeCell="H3" sqref="H3"/>
    </sheetView>
  </sheetViews>
  <sheetFormatPr defaultColWidth="9.140625" defaultRowHeight="12.75"/>
  <cols>
    <col min="1" max="1" width="8.00390625" style="0" customWidth="1"/>
    <col min="2" max="2" width="37.140625" style="0" customWidth="1"/>
    <col min="3" max="3" width="12.28125" style="0" customWidth="1"/>
    <col min="4" max="6" width="10.57421875" style="0" customWidth="1"/>
    <col min="7" max="7" width="11.57421875" style="0" customWidth="1"/>
    <col min="8" max="8" width="12.421875" style="0" customWidth="1"/>
    <col min="9" max="10" width="11.140625" style="0" customWidth="1"/>
  </cols>
  <sheetData>
    <row r="1" spans="1:10" ht="27" customHeight="1" thickBot="1">
      <c r="A1" s="396" t="s">
        <v>133</v>
      </c>
      <c r="B1" s="397"/>
      <c r="C1" s="397"/>
      <c r="D1" s="397"/>
      <c r="E1" s="397"/>
      <c r="F1" s="397"/>
      <c r="G1" s="397"/>
      <c r="H1" s="397"/>
      <c r="I1" s="397"/>
      <c r="J1" s="398"/>
    </row>
    <row r="2" spans="1:10" ht="18.75" customHeight="1">
      <c r="A2" s="106" t="str">
        <f>'COMPOSIÇÃO ADM'!A4:F4</f>
        <v>Obra: REFORMA DA QUADRA DO BAIRRO RUI PIRES DE LIMA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19.5" customHeight="1" thickBot="1">
      <c r="A3" s="264" t="s">
        <v>488</v>
      </c>
      <c r="B3" s="27"/>
      <c r="C3" s="27"/>
      <c r="D3" s="27"/>
      <c r="E3" s="27"/>
      <c r="F3" s="27"/>
      <c r="G3" s="265" t="s">
        <v>489</v>
      </c>
      <c r="H3" s="266">
        <f>C22</f>
        <v>244587.6155433818</v>
      </c>
      <c r="I3" s="27"/>
      <c r="J3" s="28"/>
    </row>
    <row r="4" spans="1:10" ht="13.5" thickBot="1">
      <c r="A4" s="399" t="s">
        <v>134</v>
      </c>
      <c r="B4" s="399" t="s">
        <v>135</v>
      </c>
      <c r="C4" s="29" t="s">
        <v>136</v>
      </c>
      <c r="D4" s="30" t="s">
        <v>137</v>
      </c>
      <c r="E4" s="400" t="s">
        <v>380</v>
      </c>
      <c r="F4" s="401"/>
      <c r="G4" s="401"/>
      <c r="H4" s="401"/>
      <c r="I4" s="401"/>
      <c r="J4" s="402"/>
    </row>
    <row r="5" spans="1:10" ht="13.5" thickBot="1">
      <c r="A5" s="399"/>
      <c r="B5" s="399"/>
      <c r="C5" s="29" t="s">
        <v>138</v>
      </c>
      <c r="D5" s="97" t="s">
        <v>139</v>
      </c>
      <c r="E5" s="97">
        <v>1</v>
      </c>
      <c r="F5" s="97">
        <v>2</v>
      </c>
      <c r="G5" s="97">
        <v>3</v>
      </c>
      <c r="H5" s="97">
        <v>4</v>
      </c>
      <c r="I5" s="97">
        <v>5</v>
      </c>
      <c r="J5" s="97">
        <v>6</v>
      </c>
    </row>
    <row r="6" spans="1:10" ht="12.75">
      <c r="A6" s="31">
        <v>1</v>
      </c>
      <c r="B6" s="32" t="str">
        <f>'[1]Plan1'!$B$12</f>
        <v>SERVIÇOS PRELIMINARES</v>
      </c>
      <c r="C6" s="33">
        <f>planilha!J13</f>
        <v>34872.64097169334</v>
      </c>
      <c r="D6" s="34">
        <f>(C6*100/C22)</f>
        <v>14.257729645967329</v>
      </c>
      <c r="E6" s="35">
        <v>0.4</v>
      </c>
      <c r="F6" s="35">
        <v>0.2</v>
      </c>
      <c r="G6" s="35">
        <v>0.2</v>
      </c>
      <c r="H6" s="35">
        <v>0.2</v>
      </c>
      <c r="I6" s="134"/>
      <c r="J6" s="135"/>
    </row>
    <row r="7" spans="1:10" ht="12.75">
      <c r="A7" s="36">
        <v>2</v>
      </c>
      <c r="B7" s="37" t="s">
        <v>140</v>
      </c>
      <c r="C7" s="38">
        <f>planilha!J20</f>
        <v>2544.9424942442083</v>
      </c>
      <c r="D7" s="39">
        <f>(C7*100/C22)</f>
        <v>1.0405034157556596</v>
      </c>
      <c r="E7" s="40">
        <v>1</v>
      </c>
      <c r="F7" s="131"/>
      <c r="G7" s="131"/>
      <c r="H7" s="131"/>
      <c r="I7" s="136"/>
      <c r="J7" s="137"/>
    </row>
    <row r="8" spans="1:10" ht="12.75">
      <c r="A8" s="36">
        <v>3</v>
      </c>
      <c r="B8" s="37" t="str">
        <f>'[1]Plan1'!$B$32</f>
        <v>FUNDAÇÕES</v>
      </c>
      <c r="C8" s="38">
        <f>planilha!J27</f>
        <v>53828.8188105858</v>
      </c>
      <c r="D8" s="39">
        <f>(C8*100/C22)</f>
        <v>22.007990343664126</v>
      </c>
      <c r="E8" s="40">
        <v>1</v>
      </c>
      <c r="F8" s="131"/>
      <c r="G8" s="131"/>
      <c r="H8" s="41"/>
      <c r="I8" s="136"/>
      <c r="J8" s="137"/>
    </row>
    <row r="9" spans="1:10" ht="12.75">
      <c r="A9" s="36">
        <v>4</v>
      </c>
      <c r="B9" s="37" t="s">
        <v>148</v>
      </c>
      <c r="C9" s="38">
        <f>planilha!J56</f>
        <v>33366.610277043095</v>
      </c>
      <c r="D9" s="39">
        <f>(C9*100/C22)</f>
        <v>13.641986820516248</v>
      </c>
      <c r="E9" s="40">
        <v>0.2</v>
      </c>
      <c r="F9" s="40">
        <v>0.8</v>
      </c>
      <c r="G9" s="131"/>
      <c r="H9" s="131"/>
      <c r="I9" s="138"/>
      <c r="J9" s="137"/>
    </row>
    <row r="10" spans="1:10" ht="12.75">
      <c r="A10" s="36">
        <v>5</v>
      </c>
      <c r="B10" s="37" t="s">
        <v>4</v>
      </c>
      <c r="C10" s="38">
        <f>planilha!J62</f>
        <v>1546.8980511444884</v>
      </c>
      <c r="D10" s="39">
        <f>(C10*100/C22)</f>
        <v>0.6324515031997274</v>
      </c>
      <c r="E10" s="41"/>
      <c r="F10" s="131"/>
      <c r="G10" s="131"/>
      <c r="H10" s="40">
        <v>1</v>
      </c>
      <c r="I10" s="138"/>
      <c r="J10" s="139"/>
    </row>
    <row r="11" spans="1:10" ht="12.75" hidden="1">
      <c r="A11" s="36">
        <v>6</v>
      </c>
      <c r="B11" s="37" t="s">
        <v>141</v>
      </c>
      <c r="C11" s="38">
        <f>planilha!J79</f>
        <v>0</v>
      </c>
      <c r="D11" s="39">
        <f>(C11*100/C22)</f>
        <v>0</v>
      </c>
      <c r="E11" s="40">
        <v>0.3</v>
      </c>
      <c r="F11" s="40">
        <v>0.5</v>
      </c>
      <c r="G11" s="40">
        <v>0.2</v>
      </c>
      <c r="H11" s="101"/>
      <c r="I11" s="140"/>
      <c r="J11" s="139"/>
    </row>
    <row r="12" spans="1:10" ht="12.75">
      <c r="A12" s="36">
        <v>6</v>
      </c>
      <c r="B12" s="37" t="s">
        <v>339</v>
      </c>
      <c r="C12" s="38">
        <f>planilha!J91</f>
        <v>21579.571378757697</v>
      </c>
      <c r="D12" s="39">
        <f>(C12*100/C22)</f>
        <v>8.822838936802256</v>
      </c>
      <c r="E12" s="131"/>
      <c r="F12" s="131"/>
      <c r="G12" s="131"/>
      <c r="H12" s="40">
        <v>1</v>
      </c>
      <c r="I12" s="138"/>
      <c r="J12" s="139"/>
    </row>
    <row r="13" spans="1:10" ht="12.75">
      <c r="A13" s="36">
        <v>7</v>
      </c>
      <c r="B13" s="37" t="s">
        <v>149</v>
      </c>
      <c r="C13" s="38">
        <f>planilha!J96</f>
        <v>10299.594088288308</v>
      </c>
      <c r="D13" s="39">
        <f>(C13*100/C22)</f>
        <v>4.211003924056612</v>
      </c>
      <c r="E13" s="41"/>
      <c r="F13" s="40">
        <v>0.7</v>
      </c>
      <c r="G13" s="40">
        <v>0.3</v>
      </c>
      <c r="H13" s="131"/>
      <c r="I13" s="138"/>
      <c r="J13" s="139"/>
    </row>
    <row r="14" spans="1:10" ht="12.75">
      <c r="A14" s="36">
        <v>8</v>
      </c>
      <c r="B14" s="37" t="s">
        <v>150</v>
      </c>
      <c r="C14" s="38">
        <f>planilha!J104</f>
        <v>44865.46586008909</v>
      </c>
      <c r="D14" s="39">
        <f>(C14*100/C22)</f>
        <v>18.34331053942158</v>
      </c>
      <c r="E14" s="131"/>
      <c r="F14" s="131"/>
      <c r="G14" s="40">
        <v>0.5</v>
      </c>
      <c r="H14" s="40">
        <v>0.5</v>
      </c>
      <c r="I14" s="138"/>
      <c r="J14" s="139"/>
    </row>
    <row r="15" spans="1:10" ht="12.75">
      <c r="A15" s="36">
        <v>9</v>
      </c>
      <c r="B15" s="37" t="s">
        <v>6</v>
      </c>
      <c r="C15" s="38">
        <f>planilha!J120</f>
        <v>26854.65297245171</v>
      </c>
      <c r="D15" s="39">
        <f>(C15*100/C22)</f>
        <v>10.97956366792765</v>
      </c>
      <c r="E15" s="42"/>
      <c r="F15" s="42"/>
      <c r="G15" s="40">
        <v>0.5</v>
      </c>
      <c r="H15" s="40">
        <v>0.5</v>
      </c>
      <c r="I15" s="138"/>
      <c r="J15" s="139"/>
    </row>
    <row r="16" spans="1:10" ht="12.75" hidden="1">
      <c r="A16" s="36">
        <v>10</v>
      </c>
      <c r="B16" s="37" t="s">
        <v>151</v>
      </c>
      <c r="C16" s="38">
        <f>planilha!J136</f>
        <v>0</v>
      </c>
      <c r="D16" s="39">
        <f>(C16*100/C22)</f>
        <v>0</v>
      </c>
      <c r="E16" s="41"/>
      <c r="F16" s="40"/>
      <c r="G16" s="40"/>
      <c r="H16" s="40"/>
      <c r="I16" s="138"/>
      <c r="J16" s="139"/>
    </row>
    <row r="17" spans="1:10" ht="12.75" hidden="1">
      <c r="A17" s="36">
        <v>11</v>
      </c>
      <c r="B17" s="37" t="s">
        <v>152</v>
      </c>
      <c r="C17" s="38">
        <f>planilha!J168</f>
        <v>0</v>
      </c>
      <c r="D17" s="39">
        <f>(C17*100/C22)</f>
        <v>0</v>
      </c>
      <c r="E17" s="42"/>
      <c r="F17" s="40"/>
      <c r="G17" s="40"/>
      <c r="H17" s="40"/>
      <c r="I17" s="138"/>
      <c r="J17" s="139"/>
    </row>
    <row r="18" spans="1:10" ht="12.75" hidden="1">
      <c r="A18" s="36">
        <v>12</v>
      </c>
      <c r="B18" s="37" t="s">
        <v>3</v>
      </c>
      <c r="C18" s="38">
        <f>planilha!J195</f>
        <v>0</v>
      </c>
      <c r="D18" s="39">
        <f>(C18*100/C22)</f>
        <v>0</v>
      </c>
      <c r="E18" s="41"/>
      <c r="F18" s="41"/>
      <c r="G18" s="41"/>
      <c r="H18" s="41"/>
      <c r="I18" s="138"/>
      <c r="J18" s="139"/>
    </row>
    <row r="19" spans="1:10" ht="12.75" hidden="1">
      <c r="A19" s="36">
        <v>13</v>
      </c>
      <c r="B19" s="37" t="s">
        <v>129</v>
      </c>
      <c r="C19" s="38">
        <f>planilha!J132</f>
        <v>0</v>
      </c>
      <c r="D19" s="39">
        <f>(C19*100/C22)</f>
        <v>0</v>
      </c>
      <c r="E19" s="41"/>
      <c r="F19" s="41"/>
      <c r="G19" s="42"/>
      <c r="H19" s="131"/>
      <c r="I19" s="138"/>
      <c r="J19" s="139"/>
    </row>
    <row r="20" spans="1:10" ht="12.75">
      <c r="A20" s="36">
        <v>11</v>
      </c>
      <c r="B20" s="37" t="s">
        <v>153</v>
      </c>
      <c r="C20" s="38">
        <f>planilha!J214</f>
        <v>9313.750058162284</v>
      </c>
      <c r="D20" s="39">
        <f>(C20*100/C22)</f>
        <v>3.8079401679723768</v>
      </c>
      <c r="E20" s="41"/>
      <c r="F20" s="40">
        <v>0.3</v>
      </c>
      <c r="G20" s="40">
        <v>0.3</v>
      </c>
      <c r="H20" s="40">
        <v>0.4</v>
      </c>
      <c r="I20" s="138"/>
      <c r="J20" s="139"/>
    </row>
    <row r="21" spans="1:10" ht="13.5" thickBot="1">
      <c r="A21" s="132">
        <v>12</v>
      </c>
      <c r="B21" s="43" t="s">
        <v>77</v>
      </c>
      <c r="C21" s="44">
        <f>planilha!J259</f>
        <v>5514.67058092177</v>
      </c>
      <c r="D21" s="100">
        <f>(C21*100/C22)</f>
        <v>2.254681034716432</v>
      </c>
      <c r="E21" s="45"/>
      <c r="F21" s="46"/>
      <c r="G21" s="46"/>
      <c r="H21" s="133">
        <v>1</v>
      </c>
      <c r="I21" s="141"/>
      <c r="J21" s="142"/>
    </row>
    <row r="22" spans="1:10" ht="13.5" thickBot="1">
      <c r="A22" s="403" t="s">
        <v>142</v>
      </c>
      <c r="B22" s="404"/>
      <c r="C22" s="47">
        <f>SUM(C6:C21)</f>
        <v>244587.6155433818</v>
      </c>
      <c r="D22" s="48">
        <f>SUM(D6:D21)</f>
        <v>100</v>
      </c>
      <c r="E22" s="98"/>
      <c r="F22" s="99"/>
      <c r="G22" s="99"/>
      <c r="H22" s="99"/>
      <c r="I22" s="143"/>
      <c r="J22" s="144"/>
    </row>
    <row r="23" spans="1:10" ht="13.5" thickBot="1">
      <c r="A23" s="49" t="s">
        <v>143</v>
      </c>
      <c r="B23" s="50"/>
      <c r="C23" s="50"/>
      <c r="D23" s="50"/>
      <c r="E23" s="51">
        <f aca="true" t="shared" si="0" ref="E23:J23">SUMPRODUCT(E6:E21,$C$6:$C$21)</f>
        <v>76996.13974891596</v>
      </c>
      <c r="F23" s="51">
        <f t="shared" si="0"/>
        <v>43671.657295223646</v>
      </c>
      <c r="G23" s="63">
        <f t="shared" si="0"/>
        <v>48718.59085454424</v>
      </c>
      <c r="H23" s="63">
        <f t="shared" si="0"/>
        <v>75201.22764469794</v>
      </c>
      <c r="I23" s="145">
        <f t="shared" si="0"/>
        <v>0</v>
      </c>
      <c r="J23" s="145">
        <f t="shared" si="0"/>
        <v>0</v>
      </c>
    </row>
    <row r="24" spans="1:10" ht="13.5" thickBot="1">
      <c r="A24" s="52" t="s">
        <v>144</v>
      </c>
      <c r="B24" s="53"/>
      <c r="C24" s="53"/>
      <c r="D24" s="53"/>
      <c r="E24" s="54">
        <f>(E23*100/C22)</f>
        <v>31.479982981909963</v>
      </c>
      <c r="F24" s="54">
        <f>(F23*100/C22)</f>
        <v>17.855220182837805</v>
      </c>
      <c r="G24" s="54">
        <f>(G23*100/C22)</f>
        <v>19.918666260476776</v>
      </c>
      <c r="H24" s="54">
        <f>(H23*100/C22)</f>
        <v>30.74613057477545</v>
      </c>
      <c r="I24" s="146">
        <f>(I23*100/C22)</f>
        <v>0</v>
      </c>
      <c r="J24" s="146">
        <f>(J23*100/C22)</f>
        <v>0</v>
      </c>
    </row>
    <row r="25" spans="1:10" ht="12.75">
      <c r="A25" s="55" t="s">
        <v>145</v>
      </c>
      <c r="B25" s="56"/>
      <c r="C25" s="56"/>
      <c r="D25" s="56"/>
      <c r="E25" s="57">
        <f>(E23)</f>
        <v>76996.13974891596</v>
      </c>
      <c r="F25" s="57">
        <f>(E25+F23)</f>
        <v>120667.7970441396</v>
      </c>
      <c r="G25" s="57">
        <f>(F25+G23)</f>
        <v>169386.38789868384</v>
      </c>
      <c r="H25" s="58">
        <f>G25+H23</f>
        <v>244587.61554338178</v>
      </c>
      <c r="I25" s="147"/>
      <c r="J25" s="147"/>
    </row>
    <row r="26" spans="1:10" ht="13.5" thickBot="1">
      <c r="A26" s="59" t="s">
        <v>146</v>
      </c>
      <c r="B26" s="60"/>
      <c r="C26" s="60"/>
      <c r="D26" s="60"/>
      <c r="E26" s="54">
        <f>(E24)</f>
        <v>31.479982981909963</v>
      </c>
      <c r="F26" s="54">
        <f>(E26+F24)</f>
        <v>49.33520316474777</v>
      </c>
      <c r="G26" s="54">
        <f>(F26+G24)</f>
        <v>69.25386942522454</v>
      </c>
      <c r="H26" s="61">
        <f>G26+H24</f>
        <v>99.99999999999999</v>
      </c>
      <c r="I26" s="144"/>
      <c r="J26" s="144"/>
    </row>
    <row r="27" spans="1:10" ht="12.75">
      <c r="A27" s="62" t="s">
        <v>147</v>
      </c>
      <c r="B27" s="101"/>
      <c r="C27" s="101"/>
      <c r="D27" s="101"/>
      <c r="E27" s="101"/>
      <c r="F27" s="101"/>
      <c r="G27" s="101"/>
      <c r="H27" s="101"/>
      <c r="I27" s="101"/>
      <c r="J27" s="102"/>
    </row>
    <row r="28" spans="1:10" ht="13.5" thickBot="1">
      <c r="A28" s="103" t="s">
        <v>468</v>
      </c>
      <c r="B28" s="104"/>
      <c r="C28" s="104"/>
      <c r="D28" s="104"/>
      <c r="E28" s="104"/>
      <c r="F28" s="104"/>
      <c r="G28" s="104"/>
      <c r="H28" s="104"/>
      <c r="I28" s="104"/>
      <c r="J28" s="105"/>
    </row>
    <row r="30" ht="12.75">
      <c r="J30" s="263" t="s">
        <v>487</v>
      </c>
    </row>
    <row r="32" spans="1:10" ht="12.75">
      <c r="A32" s="372" t="s">
        <v>486</v>
      </c>
      <c r="B32" s="372"/>
      <c r="C32" s="372"/>
      <c r="D32" s="372"/>
      <c r="E32" s="372"/>
      <c r="F32" s="372"/>
      <c r="G32" s="372"/>
      <c r="H32" s="372"/>
      <c r="I32" s="372"/>
      <c r="J32" s="372"/>
    </row>
    <row r="33" spans="1:10" ht="12.75">
      <c r="A33" s="372"/>
      <c r="B33" s="372"/>
      <c r="C33" s="372"/>
      <c r="D33" s="372"/>
      <c r="E33" s="372"/>
      <c r="F33" s="372"/>
      <c r="G33" s="372"/>
      <c r="H33" s="372"/>
      <c r="I33" s="372"/>
      <c r="J33" s="372"/>
    </row>
    <row r="34" spans="1:10" ht="12.75">
      <c r="A34" s="372"/>
      <c r="B34" s="372"/>
      <c r="C34" s="372"/>
      <c r="D34" s="372"/>
      <c r="E34" s="372"/>
      <c r="F34" s="372"/>
      <c r="G34" s="372"/>
      <c r="H34" s="372"/>
      <c r="I34" s="372"/>
      <c r="J34" s="372"/>
    </row>
    <row r="35" spans="1:10" ht="12.75">
      <c r="A35" s="372"/>
      <c r="B35" s="372"/>
      <c r="C35" s="372"/>
      <c r="D35" s="372"/>
      <c r="E35" s="372"/>
      <c r="F35" s="372"/>
      <c r="G35" s="372"/>
      <c r="H35" s="372"/>
      <c r="I35" s="372"/>
      <c r="J35" s="372"/>
    </row>
  </sheetData>
  <sheetProtection/>
  <mergeCells count="6">
    <mergeCell ref="A1:J1"/>
    <mergeCell ref="A4:A5"/>
    <mergeCell ref="B4:B5"/>
    <mergeCell ref="E4:J4"/>
    <mergeCell ref="A22:B22"/>
    <mergeCell ref="A32:J35"/>
  </mergeCells>
  <printOptions horizontalCentered="1"/>
  <pageMargins left="0.5905511811023623" right="0.5905511811023623" top="1.7716535433070868" bottom="0.7874015748031497" header="0.1968503937007874" footer="0.1968503937007874"/>
  <pageSetup fitToHeight="0" fitToWidth="1" horizontalDpi="600" verticalDpi="600" orientation="landscape" paperSize="9" scale="99" r:id="rId2"/>
  <headerFooter>
    <oddHeader>&amp;L&amp;G&amp;C        &amp;R
&amp;"Arial,Negrito"DW2M CONTRUTORA LTDA.&amp;"Arial,Normal"
CNPJ nº 48.251.773/0001-77
&amp;D</oddHeader>
    <oddFooter>&amp;C&amp;K00-033
Avenida Brasil | 474 | Jardim Planalto
CEP: 68.193-000
Novo Progresso - PA&amp;R&amp;P/&amp;N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view="pageBreakPreview" zoomScale="60" workbookViewId="0" topLeftCell="A1">
      <selection activeCell="F19" sqref="F19"/>
    </sheetView>
  </sheetViews>
  <sheetFormatPr defaultColWidth="9.140625" defaultRowHeight="12.75"/>
  <cols>
    <col min="1" max="1" width="9.140625" style="109" customWidth="1"/>
    <col min="2" max="2" width="33.8515625" style="109" customWidth="1"/>
    <col min="3" max="3" width="12.00390625" style="109" customWidth="1"/>
    <col min="4" max="4" width="12.8515625" style="109" customWidth="1"/>
    <col min="5" max="5" width="12.28125" style="109" customWidth="1"/>
    <col min="6" max="6" width="22.57421875" style="109" customWidth="1"/>
    <col min="7" max="16384" width="9.140625" style="109" customWidth="1"/>
  </cols>
  <sheetData>
    <row r="1" spans="1:6" s="3" customFormat="1" ht="12.75" customHeight="1">
      <c r="A1" s="411" t="s">
        <v>263</v>
      </c>
      <c r="B1" s="412"/>
      <c r="C1" s="412"/>
      <c r="D1" s="412"/>
      <c r="E1" s="412"/>
      <c r="F1" s="413"/>
    </row>
    <row r="2" spans="1:6" s="3" customFormat="1" ht="12.75" customHeight="1">
      <c r="A2" s="414"/>
      <c r="B2" s="368"/>
      <c r="C2" s="368"/>
      <c r="D2" s="368"/>
      <c r="E2" s="368"/>
      <c r="F2" s="415"/>
    </row>
    <row r="3" spans="1:6" s="3" customFormat="1" ht="12.75" customHeight="1" thickBot="1">
      <c r="A3" s="416"/>
      <c r="B3" s="417"/>
      <c r="C3" s="417"/>
      <c r="D3" s="417"/>
      <c r="E3" s="417"/>
      <c r="F3" s="418"/>
    </row>
    <row r="4" spans="1:6" s="3" customFormat="1" ht="19.5" customHeight="1">
      <c r="A4" s="419" t="str">
        <f>planilha!A4</f>
        <v>Obra: REFORMA DA QUADRA DO BAIRRO RUI PIRES DE LIMA</v>
      </c>
      <c r="B4" s="420"/>
      <c r="C4" s="420"/>
      <c r="D4" s="420"/>
      <c r="E4" s="420"/>
      <c r="F4" s="421"/>
    </row>
    <row r="5" spans="1:6" s="3" customFormat="1" ht="19.5" customHeight="1">
      <c r="A5" s="419" t="str">
        <f>planilha!A5</f>
        <v>Local:  Rua das Palmeiras, BAIRRO: Rui Pires de Lima - MUNICÍPIO DE NOVO PROGRESSO - PA</v>
      </c>
      <c r="B5" s="420"/>
      <c r="C5" s="420"/>
      <c r="D5" s="420"/>
      <c r="E5" s="420"/>
      <c r="F5" s="421"/>
    </row>
    <row r="6" spans="1:6" s="3" customFormat="1" ht="11.25" customHeight="1" thickBot="1">
      <c r="A6" s="422"/>
      <c r="B6" s="423"/>
      <c r="C6" s="423"/>
      <c r="D6" s="423"/>
      <c r="E6" s="423"/>
      <c r="F6" s="424"/>
    </row>
    <row r="7" spans="1:6" s="3" customFormat="1" ht="14.25" customHeight="1" thickBot="1">
      <c r="A7" s="425" t="s">
        <v>264</v>
      </c>
      <c r="B7" s="426"/>
      <c r="C7" s="426"/>
      <c r="D7" s="426"/>
      <c r="E7" s="426"/>
      <c r="F7" s="427"/>
    </row>
    <row r="8" spans="1:6" ht="27" thickBot="1">
      <c r="A8" s="110" t="s">
        <v>70</v>
      </c>
      <c r="B8" s="111" t="s">
        <v>265</v>
      </c>
      <c r="C8" s="111" t="s">
        <v>266</v>
      </c>
      <c r="D8" s="112" t="s">
        <v>267</v>
      </c>
      <c r="E8" s="113" t="s">
        <v>268</v>
      </c>
      <c r="F8" s="114" t="s">
        <v>269</v>
      </c>
    </row>
    <row r="9" spans="1:6" ht="12.75">
      <c r="A9" s="115"/>
      <c r="B9" s="116" t="s">
        <v>270</v>
      </c>
      <c r="C9" s="117"/>
      <c r="D9" s="118"/>
      <c r="E9" s="119"/>
      <c r="F9" s="120"/>
    </row>
    <row r="10" spans="1:6" ht="12.75">
      <c r="A10" s="121">
        <v>93572</v>
      </c>
      <c r="B10" s="122" t="s">
        <v>271</v>
      </c>
      <c r="C10" s="123">
        <v>4</v>
      </c>
      <c r="D10" s="124" t="s">
        <v>272</v>
      </c>
      <c r="E10" s="125">
        <v>3626.91</v>
      </c>
      <c r="F10" s="126">
        <f aca="true" t="shared" si="0" ref="F10:F15">PRODUCT(C10,E10)</f>
        <v>14507.64</v>
      </c>
    </row>
    <row r="11" spans="1:6" ht="12.75">
      <c r="A11" s="121">
        <v>90777</v>
      </c>
      <c r="B11" s="122" t="s">
        <v>273</v>
      </c>
      <c r="C11" s="123">
        <v>30</v>
      </c>
      <c r="D11" s="124" t="s">
        <v>274</v>
      </c>
      <c r="E11" s="125">
        <v>98.15</v>
      </c>
      <c r="F11" s="126">
        <f t="shared" si="0"/>
        <v>2944.5</v>
      </c>
    </row>
    <row r="12" spans="1:6" ht="12.75">
      <c r="A12" s="121">
        <v>93563</v>
      </c>
      <c r="B12" s="122" t="s">
        <v>275</v>
      </c>
      <c r="C12" s="123">
        <v>0</v>
      </c>
      <c r="D12" s="124" t="s">
        <v>272</v>
      </c>
      <c r="E12" s="125">
        <v>2975.57</v>
      </c>
      <c r="F12" s="126">
        <f t="shared" si="0"/>
        <v>0</v>
      </c>
    </row>
    <row r="13" spans="1:6" ht="12.75">
      <c r="A13" s="121">
        <v>88326</v>
      </c>
      <c r="B13" s="122" t="s">
        <v>276</v>
      </c>
      <c r="C13" s="123">
        <v>0</v>
      </c>
      <c r="D13" s="124" t="s">
        <v>274</v>
      </c>
      <c r="E13" s="125">
        <v>16.91</v>
      </c>
      <c r="F13" s="126">
        <f t="shared" si="0"/>
        <v>0</v>
      </c>
    </row>
    <row r="14" spans="1:6" ht="26.25">
      <c r="A14" s="121">
        <v>94295</v>
      </c>
      <c r="B14" s="122" t="s">
        <v>277</v>
      </c>
      <c r="C14" s="123">
        <v>0</v>
      </c>
      <c r="D14" s="124" t="s">
        <v>272</v>
      </c>
      <c r="E14" s="125">
        <v>4091.63</v>
      </c>
      <c r="F14" s="126">
        <f t="shared" si="0"/>
        <v>0</v>
      </c>
    </row>
    <row r="15" spans="1:6" ht="12.75">
      <c r="A15" s="121">
        <v>93564</v>
      </c>
      <c r="B15" s="122" t="s">
        <v>278</v>
      </c>
      <c r="C15" s="123">
        <v>0</v>
      </c>
      <c r="D15" s="124" t="s">
        <v>272</v>
      </c>
      <c r="E15" s="125">
        <v>2866.22</v>
      </c>
      <c r="F15" s="126">
        <f t="shared" si="0"/>
        <v>0</v>
      </c>
    </row>
    <row r="16" spans="1:6" ht="12.75">
      <c r="A16" s="127"/>
      <c r="B16" s="428" t="s">
        <v>279</v>
      </c>
      <c r="C16" s="429"/>
      <c r="D16" s="429"/>
      <c r="E16" s="429"/>
      <c r="F16" s="430"/>
    </row>
    <row r="17" spans="1:6" ht="12.75">
      <c r="A17" s="127"/>
      <c r="B17" s="405" t="s">
        <v>270</v>
      </c>
      <c r="C17" s="406"/>
      <c r="D17" s="406"/>
      <c r="E17" s="407"/>
      <c r="F17" s="126">
        <f>SUM(F9:F15)</f>
        <v>17452.14</v>
      </c>
    </row>
    <row r="18" spans="1:6" ht="12.75">
      <c r="A18" s="127"/>
      <c r="B18" s="405" t="s">
        <v>280</v>
      </c>
      <c r="C18" s="406"/>
      <c r="D18" s="406"/>
      <c r="E18" s="407"/>
      <c r="F18" s="126">
        <v>0</v>
      </c>
    </row>
    <row r="19" spans="1:6" ht="13.5" thickBot="1">
      <c r="A19" s="128"/>
      <c r="B19" s="408" t="s">
        <v>281</v>
      </c>
      <c r="C19" s="409"/>
      <c r="D19" s="409"/>
      <c r="E19" s="410"/>
      <c r="F19" s="129">
        <f>SUM(F17:F18)</f>
        <v>17452.14</v>
      </c>
    </row>
    <row r="37" spans="1:6" ht="12.75">
      <c r="A37"/>
      <c r="B37"/>
      <c r="C37"/>
      <c r="D37"/>
      <c r="E37"/>
      <c r="F37" s="263" t="s">
        <v>487</v>
      </c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 s="372" t="s">
        <v>485</v>
      </c>
      <c r="B47" s="372"/>
      <c r="C47" s="372"/>
      <c r="D47" s="372"/>
      <c r="E47" s="372"/>
      <c r="F47" s="372"/>
    </row>
    <row r="48" spans="1:6" ht="12.75">
      <c r="A48" s="372"/>
      <c r="B48" s="372"/>
      <c r="C48" s="372"/>
      <c r="D48" s="372"/>
      <c r="E48" s="372"/>
      <c r="F48" s="372"/>
    </row>
    <row r="49" spans="1:6" ht="12.75">
      <c r="A49" s="372"/>
      <c r="B49" s="372"/>
      <c r="C49" s="372"/>
      <c r="D49" s="372"/>
      <c r="E49" s="372"/>
      <c r="F49" s="372"/>
    </row>
    <row r="50" spans="1:6" ht="12.75">
      <c r="A50" s="372"/>
      <c r="B50" s="372"/>
      <c r="C50" s="372"/>
      <c r="D50" s="372"/>
      <c r="E50" s="372"/>
      <c r="F50" s="372"/>
    </row>
    <row r="51" spans="1:6" ht="12.75">
      <c r="A51" s="372"/>
      <c r="B51" s="372"/>
      <c r="C51" s="372"/>
      <c r="D51" s="372"/>
      <c r="E51" s="372"/>
      <c r="F51" s="372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</sheetData>
  <sheetProtection/>
  <mergeCells count="9">
    <mergeCell ref="A47:F51"/>
    <mergeCell ref="B18:E18"/>
    <mergeCell ref="B19:E19"/>
    <mergeCell ref="A1:F3"/>
    <mergeCell ref="A4:F4"/>
    <mergeCell ref="A5:F6"/>
    <mergeCell ref="A7:F7"/>
    <mergeCell ref="B16:F16"/>
    <mergeCell ref="B17:E17"/>
  </mergeCells>
  <printOptions horizontalCentered="1"/>
  <pageMargins left="0.5905511811023623" right="0.5905511811023623" top="1.7716535433070868" bottom="0.7874015748031497" header="0.1968503937007874" footer="0.1968503937007874"/>
  <pageSetup fitToHeight="0" fitToWidth="1" horizontalDpi="600" verticalDpi="600" orientation="portrait" paperSize="9" scale="88" r:id="rId2"/>
  <headerFooter>
    <oddHeader>&amp;L
&amp;G&amp;R
&amp;"Arial,Negrito"DW2M CONTRUTORA LTDA.&amp;"Arial,Normal"
CNPJ nº 48.251.773/0001-77
&amp;D</oddHeader>
    <oddFooter>&amp;C&amp;K00-034
Avenida Brasil | 474 | Jardim Planalto
CEP: 68.193-000
Novo Progresso - PA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PNUD/BRA/00/027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willamy.dias</dc:creator>
  <cp:keywords/>
  <dc:description/>
  <cp:lastModifiedBy>jailton lima</cp:lastModifiedBy>
  <cp:lastPrinted>2023-11-03T15:21:47Z</cp:lastPrinted>
  <dcterms:created xsi:type="dcterms:W3CDTF">2005-05-06T14:48:20Z</dcterms:created>
  <dcterms:modified xsi:type="dcterms:W3CDTF">2023-11-03T15:23:43Z</dcterms:modified>
  <cp:category/>
  <cp:version/>
  <cp:contentType/>
  <cp:contentStatus/>
</cp:coreProperties>
</file>