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genharia\Desktop\PASTA 2022-2023\(04) - GEO OBRAS\2022\TP 11-2022 Reforma da E.M.E.I.E.F. Valdomiro Mendes\Medições\9ª Medição\"/>
    </mc:Choice>
  </mc:AlternateContent>
  <xr:revisionPtr revIDLastSave="0" documentId="8_{4A26866B-EED0-4C38-A37B-069B56E26B59}" xr6:coauthVersionLast="47" xr6:coauthVersionMax="47" xr10:uidLastSave="{00000000-0000-0000-0000-000000000000}"/>
  <bookViews>
    <workbookView xWindow="-108" yWindow="-108" windowWidth="23256" windowHeight="12456" activeTab="5" xr2:uid="{F37200CA-4F6D-4138-9A28-1093B3052143}"/>
  </bookViews>
  <sheets>
    <sheet name="ÁREA EXTERNA" sheetId="1" r:id="rId1"/>
    <sheet name="BLOCO ADM" sheetId="2" r:id="rId2"/>
    <sheet name="SALAS NOVAS" sheetId="3" r:id="rId3"/>
    <sheet name="VESTIARIOS" sheetId="4" r:id="rId4"/>
    <sheet name="INST. ELETRICAS" sheetId="6" r:id="rId5"/>
    <sheet name="RESUMO" sheetId="5" r:id="rId6"/>
  </sheets>
  <definedNames>
    <definedName name="_xlnm.Print_Area" localSheetId="0">'ÁREA EXTERNA'!$A$1:$N$48</definedName>
    <definedName name="_xlnm.Print_Area" localSheetId="1">'BLOCO ADM'!$A$1:$N$163</definedName>
    <definedName name="_xlnm.Print_Area" localSheetId="4">'INST. ELETRICAS'!$A$1:$N$109</definedName>
    <definedName name="_xlnm.Print_Area" localSheetId="5">RESUMO!$A$1:$J$26</definedName>
    <definedName name="_xlnm.Print_Area" localSheetId="2">'SALAS NOVAS'!$A$1:$N$177</definedName>
    <definedName name="_xlnm.Print_Area" localSheetId="3">VESTIARIOS!$A$1:$N$166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6" l="1"/>
  <c r="J9" i="4"/>
  <c r="J9" i="3"/>
  <c r="J9" i="2"/>
  <c r="J7" i="1"/>
  <c r="K50" i="6"/>
  <c r="K147" i="2"/>
  <c r="J9" i="1"/>
  <c r="J11" i="2"/>
  <c r="J11" i="3"/>
  <c r="J11" i="4"/>
  <c r="J11" i="6"/>
  <c r="N40" i="6"/>
  <c r="K40" i="6"/>
  <c r="J40" i="6"/>
  <c r="J28" i="6"/>
  <c r="K28" i="6"/>
  <c r="N28" i="6"/>
  <c r="N100" i="6"/>
  <c r="K100" i="6"/>
  <c r="J100" i="6"/>
  <c r="N99" i="6"/>
  <c r="K99" i="6"/>
  <c r="K101" i="6" s="1"/>
  <c r="L101" i="6" s="1"/>
  <c r="J99" i="6"/>
  <c r="N96" i="6"/>
  <c r="K96" i="6"/>
  <c r="J96" i="6"/>
  <c r="N95" i="6"/>
  <c r="K95" i="6"/>
  <c r="J95" i="6"/>
  <c r="N94" i="6"/>
  <c r="K94" i="6"/>
  <c r="J94" i="6"/>
  <c r="N93" i="6"/>
  <c r="K93" i="6"/>
  <c r="J93" i="6"/>
  <c r="N92" i="6"/>
  <c r="K92" i="6"/>
  <c r="J92" i="6"/>
  <c r="N91" i="6"/>
  <c r="K91" i="6"/>
  <c r="J91" i="6"/>
  <c r="N90" i="6"/>
  <c r="K90" i="6"/>
  <c r="J90" i="6"/>
  <c r="N87" i="6"/>
  <c r="K87" i="6"/>
  <c r="J87" i="6"/>
  <c r="N86" i="6"/>
  <c r="K86" i="6"/>
  <c r="J86" i="6"/>
  <c r="N85" i="6"/>
  <c r="K85" i="6"/>
  <c r="J85" i="6"/>
  <c r="N84" i="6"/>
  <c r="K84" i="6"/>
  <c r="J84" i="6"/>
  <c r="N83" i="6"/>
  <c r="K83" i="6"/>
  <c r="J83" i="6"/>
  <c r="N80" i="6"/>
  <c r="K80" i="6"/>
  <c r="J80" i="6"/>
  <c r="N79" i="6"/>
  <c r="K79" i="6"/>
  <c r="J79" i="6"/>
  <c r="N78" i="6"/>
  <c r="K78" i="6"/>
  <c r="J78" i="6"/>
  <c r="N77" i="6"/>
  <c r="K77" i="6"/>
  <c r="J77" i="6"/>
  <c r="N76" i="6"/>
  <c r="K76" i="6"/>
  <c r="J76" i="6"/>
  <c r="N75" i="6"/>
  <c r="K75" i="6"/>
  <c r="J75" i="6"/>
  <c r="N72" i="6"/>
  <c r="K72" i="6"/>
  <c r="J72" i="6"/>
  <c r="N71" i="6"/>
  <c r="K71" i="6"/>
  <c r="J71" i="6"/>
  <c r="N70" i="6"/>
  <c r="K70" i="6"/>
  <c r="J70" i="6"/>
  <c r="N69" i="6"/>
  <c r="K69" i="6"/>
  <c r="J69" i="6"/>
  <c r="N68" i="6"/>
  <c r="K68" i="6"/>
  <c r="J68" i="6"/>
  <c r="N67" i="6"/>
  <c r="K67" i="6"/>
  <c r="J67" i="6"/>
  <c r="N66" i="6"/>
  <c r="K66" i="6"/>
  <c r="J66" i="6"/>
  <c r="N63" i="6"/>
  <c r="K63" i="6"/>
  <c r="J63" i="6"/>
  <c r="N62" i="6"/>
  <c r="K62" i="6"/>
  <c r="K64" i="6" s="1"/>
  <c r="L64" i="6" s="1"/>
  <c r="J62" i="6"/>
  <c r="N61" i="6"/>
  <c r="K61" i="6"/>
  <c r="J61" i="6"/>
  <c r="N60" i="6"/>
  <c r="K60" i="6"/>
  <c r="J60" i="6"/>
  <c r="N59" i="6"/>
  <c r="K59" i="6"/>
  <c r="J59" i="6"/>
  <c r="N56" i="6"/>
  <c r="K56" i="6"/>
  <c r="J56" i="6"/>
  <c r="N55" i="6"/>
  <c r="K55" i="6"/>
  <c r="J55" i="6"/>
  <c r="N54" i="6"/>
  <c r="K54" i="6"/>
  <c r="J54" i="6"/>
  <c r="N53" i="6"/>
  <c r="K53" i="6"/>
  <c r="J53" i="6"/>
  <c r="N50" i="6"/>
  <c r="J50" i="6"/>
  <c r="N49" i="6"/>
  <c r="K49" i="6"/>
  <c r="J49" i="6"/>
  <c r="N48" i="6"/>
  <c r="K48" i="6"/>
  <c r="J48" i="6"/>
  <c r="N47" i="6"/>
  <c r="K47" i="6"/>
  <c r="J47" i="6"/>
  <c r="N46" i="6"/>
  <c r="K46" i="6"/>
  <c r="J46" i="6"/>
  <c r="N45" i="6"/>
  <c r="K45" i="6"/>
  <c r="J45" i="6"/>
  <c r="N44" i="6"/>
  <c r="K44" i="6"/>
  <c r="J44" i="6"/>
  <c r="N43" i="6"/>
  <c r="K43" i="6"/>
  <c r="J43" i="6"/>
  <c r="N39" i="6"/>
  <c r="K39" i="6"/>
  <c r="J39" i="6"/>
  <c r="N38" i="6"/>
  <c r="K38" i="6"/>
  <c r="J38" i="6"/>
  <c r="N37" i="6"/>
  <c r="K37" i="6"/>
  <c r="J37" i="6"/>
  <c r="N36" i="6"/>
  <c r="K36" i="6"/>
  <c r="J36" i="6"/>
  <c r="N35" i="6"/>
  <c r="K35" i="6"/>
  <c r="J35" i="6"/>
  <c r="N34" i="6"/>
  <c r="K34" i="6"/>
  <c r="J34" i="6"/>
  <c r="N33" i="6"/>
  <c r="K33" i="6"/>
  <c r="J33" i="6"/>
  <c r="N32" i="6"/>
  <c r="K32" i="6"/>
  <c r="J32" i="6"/>
  <c r="N31" i="6"/>
  <c r="K31" i="6"/>
  <c r="J31" i="6"/>
  <c r="N27" i="6"/>
  <c r="K27" i="6"/>
  <c r="J27" i="6"/>
  <c r="N26" i="6"/>
  <c r="K26" i="6"/>
  <c r="J26" i="6"/>
  <c r="N25" i="6"/>
  <c r="K25" i="6"/>
  <c r="J25" i="6"/>
  <c r="N24" i="6"/>
  <c r="K24" i="6"/>
  <c r="J24" i="6"/>
  <c r="N21" i="6"/>
  <c r="K21" i="6"/>
  <c r="J21" i="6"/>
  <c r="N20" i="6"/>
  <c r="K20" i="6"/>
  <c r="K22" i="6" s="1"/>
  <c r="L22" i="6" s="1"/>
  <c r="J20" i="6"/>
  <c r="N19" i="6"/>
  <c r="K19" i="6"/>
  <c r="J19" i="6"/>
  <c r="N18" i="6"/>
  <c r="K18" i="6"/>
  <c r="J18" i="6"/>
  <c r="N17" i="6"/>
  <c r="K17" i="6"/>
  <c r="J17" i="6"/>
  <c r="N16" i="6"/>
  <c r="K16" i="6"/>
  <c r="J16" i="6"/>
  <c r="E21" i="5"/>
  <c r="E20" i="5"/>
  <c r="K25" i="4"/>
  <c r="N149" i="4"/>
  <c r="M149" i="4"/>
  <c r="L25" i="4"/>
  <c r="L19" i="4"/>
  <c r="K19" i="4"/>
  <c r="N156" i="4"/>
  <c r="N157" i="4" s="1"/>
  <c r="K156" i="4"/>
  <c r="K157" i="4" s="1"/>
  <c r="J156" i="4"/>
  <c r="N152" i="4"/>
  <c r="N153" i="4" s="1"/>
  <c r="M153" i="4" s="1"/>
  <c r="K152" i="4"/>
  <c r="K153" i="4" s="1"/>
  <c r="L153" i="4" s="1"/>
  <c r="J152" i="4"/>
  <c r="N148" i="4"/>
  <c r="K148" i="4"/>
  <c r="J148" i="4"/>
  <c r="N147" i="4"/>
  <c r="K147" i="4"/>
  <c r="K149" i="4" s="1"/>
  <c r="L149" i="4" s="1"/>
  <c r="J147" i="4"/>
  <c r="N143" i="4"/>
  <c r="N144" i="4" s="1"/>
  <c r="M144" i="4" s="1"/>
  <c r="K143" i="4"/>
  <c r="K144" i="4" s="1"/>
  <c r="L144" i="4" s="1"/>
  <c r="J143" i="4"/>
  <c r="N139" i="4"/>
  <c r="K139" i="4"/>
  <c r="J139" i="4"/>
  <c r="N138" i="4"/>
  <c r="K138" i="4"/>
  <c r="J138" i="4"/>
  <c r="N137" i="4"/>
  <c r="K137" i="4"/>
  <c r="J137" i="4"/>
  <c r="N136" i="4"/>
  <c r="K136" i="4"/>
  <c r="J136" i="4"/>
  <c r="N135" i="4"/>
  <c r="K135" i="4"/>
  <c r="J135" i="4"/>
  <c r="N134" i="4"/>
  <c r="K134" i="4"/>
  <c r="J134" i="4"/>
  <c r="N133" i="4"/>
  <c r="K133" i="4"/>
  <c r="J133" i="4"/>
  <c r="N132" i="4"/>
  <c r="K132" i="4"/>
  <c r="J132" i="4"/>
  <c r="N131" i="4"/>
  <c r="K131" i="4"/>
  <c r="J131" i="4"/>
  <c r="N130" i="4"/>
  <c r="K130" i="4"/>
  <c r="J130" i="4"/>
  <c r="N129" i="4"/>
  <c r="K129" i="4"/>
  <c r="J129" i="4"/>
  <c r="N125" i="4"/>
  <c r="K125" i="4"/>
  <c r="J125" i="4"/>
  <c r="N124" i="4"/>
  <c r="K124" i="4"/>
  <c r="J124" i="4"/>
  <c r="N123" i="4"/>
  <c r="K123" i="4"/>
  <c r="J123" i="4"/>
  <c r="N122" i="4"/>
  <c r="K122" i="4"/>
  <c r="J122" i="4"/>
  <c r="N121" i="4"/>
  <c r="K121" i="4"/>
  <c r="J121" i="4"/>
  <c r="N120" i="4"/>
  <c r="K120" i="4"/>
  <c r="J120" i="4"/>
  <c r="N119" i="4"/>
  <c r="K119" i="4"/>
  <c r="J119" i="4"/>
  <c r="N118" i="4"/>
  <c r="K118" i="4"/>
  <c r="J118" i="4"/>
  <c r="N117" i="4"/>
  <c r="K117" i="4"/>
  <c r="J117" i="4"/>
  <c r="N116" i="4"/>
  <c r="K116" i="4"/>
  <c r="J116" i="4"/>
  <c r="N115" i="4"/>
  <c r="K115" i="4"/>
  <c r="J115" i="4"/>
  <c r="N114" i="4"/>
  <c r="K114" i="4"/>
  <c r="J114" i="4"/>
  <c r="N113" i="4"/>
  <c r="K113" i="4"/>
  <c r="J113" i="4"/>
  <c r="N112" i="4"/>
  <c r="K112" i="4"/>
  <c r="J112" i="4"/>
  <c r="N111" i="4"/>
  <c r="K111" i="4"/>
  <c r="J111" i="4"/>
  <c r="N110" i="4"/>
  <c r="K110" i="4"/>
  <c r="J110" i="4"/>
  <c r="N109" i="4"/>
  <c r="K109" i="4"/>
  <c r="J109" i="4"/>
  <c r="N105" i="4"/>
  <c r="K105" i="4"/>
  <c r="J105" i="4"/>
  <c r="N104" i="4"/>
  <c r="K104" i="4"/>
  <c r="J104" i="4"/>
  <c r="N103" i="4"/>
  <c r="K103" i="4"/>
  <c r="J103" i="4"/>
  <c r="N102" i="4"/>
  <c r="K102" i="4"/>
  <c r="J102" i="4"/>
  <c r="N101" i="4"/>
  <c r="K101" i="4"/>
  <c r="J101" i="4"/>
  <c r="N100" i="4"/>
  <c r="K100" i="4"/>
  <c r="J100" i="4"/>
  <c r="N99" i="4"/>
  <c r="K99" i="4"/>
  <c r="J99" i="4"/>
  <c r="N98" i="4"/>
  <c r="K98" i="4"/>
  <c r="J98" i="4"/>
  <c r="N97" i="4"/>
  <c r="K97" i="4"/>
  <c r="J97" i="4"/>
  <c r="N96" i="4"/>
  <c r="K96" i="4"/>
  <c r="J96" i="4"/>
  <c r="N95" i="4"/>
  <c r="K95" i="4"/>
  <c r="J95" i="4"/>
  <c r="N94" i="4"/>
  <c r="K94" i="4"/>
  <c r="J94" i="4"/>
  <c r="N93" i="4"/>
  <c r="K93" i="4"/>
  <c r="J93" i="4"/>
  <c r="N92" i="4"/>
  <c r="K92" i="4"/>
  <c r="J92" i="4"/>
  <c r="N91" i="4"/>
  <c r="K91" i="4"/>
  <c r="J91" i="4"/>
  <c r="N90" i="4"/>
  <c r="K90" i="4"/>
  <c r="J90" i="4"/>
  <c r="N89" i="4"/>
  <c r="K89" i="4"/>
  <c r="J89" i="4"/>
  <c r="N88" i="4"/>
  <c r="K88" i="4"/>
  <c r="J88" i="4"/>
  <c r="N84" i="4"/>
  <c r="K84" i="4"/>
  <c r="J84" i="4"/>
  <c r="N83" i="4"/>
  <c r="K83" i="4"/>
  <c r="J83" i="4"/>
  <c r="N82" i="4"/>
  <c r="K82" i="4"/>
  <c r="J82" i="4"/>
  <c r="N81" i="4"/>
  <c r="K81" i="4"/>
  <c r="J81" i="4"/>
  <c r="N77" i="4"/>
  <c r="K77" i="4"/>
  <c r="J77" i="4"/>
  <c r="N76" i="4"/>
  <c r="K76" i="4"/>
  <c r="J76" i="4"/>
  <c r="N75" i="4"/>
  <c r="K75" i="4"/>
  <c r="J75" i="4"/>
  <c r="N74" i="4"/>
  <c r="K74" i="4"/>
  <c r="J74" i="4"/>
  <c r="N73" i="4"/>
  <c r="K73" i="4"/>
  <c r="J73" i="4"/>
  <c r="N69" i="4"/>
  <c r="K69" i="4"/>
  <c r="J69" i="4"/>
  <c r="N68" i="4"/>
  <c r="K68" i="4"/>
  <c r="J68" i="4"/>
  <c r="N67" i="4"/>
  <c r="K67" i="4"/>
  <c r="J67" i="4"/>
  <c r="N66" i="4"/>
  <c r="N70" i="4" s="1"/>
  <c r="M70" i="4" s="1"/>
  <c r="K66" i="4"/>
  <c r="K70" i="4" s="1"/>
  <c r="L70" i="4" s="1"/>
  <c r="J66" i="4"/>
  <c r="N62" i="4"/>
  <c r="K62" i="4"/>
  <c r="J62" i="4"/>
  <c r="N60" i="4"/>
  <c r="K60" i="4"/>
  <c r="J60" i="4"/>
  <c r="N59" i="4"/>
  <c r="K59" i="4"/>
  <c r="J59" i="4"/>
  <c r="N54" i="4"/>
  <c r="K54" i="4"/>
  <c r="J54" i="4"/>
  <c r="N53" i="4"/>
  <c r="K53" i="4"/>
  <c r="J53" i="4"/>
  <c r="N52" i="4"/>
  <c r="K52" i="4"/>
  <c r="J52" i="4"/>
  <c r="N48" i="4"/>
  <c r="K48" i="4"/>
  <c r="J48" i="4"/>
  <c r="N47" i="4"/>
  <c r="N49" i="4" s="1"/>
  <c r="M49" i="4" s="1"/>
  <c r="K47" i="4"/>
  <c r="J47" i="4"/>
  <c r="N43" i="4"/>
  <c r="N44" i="4" s="1"/>
  <c r="M44" i="4" s="1"/>
  <c r="K43" i="4"/>
  <c r="K44" i="4" s="1"/>
  <c r="L44" i="4" s="1"/>
  <c r="J43" i="4"/>
  <c r="N39" i="4"/>
  <c r="K39" i="4"/>
  <c r="J39" i="4"/>
  <c r="N37" i="4"/>
  <c r="K37" i="4"/>
  <c r="J37" i="4"/>
  <c r="N33" i="4"/>
  <c r="K33" i="4"/>
  <c r="J33" i="4"/>
  <c r="N32" i="4"/>
  <c r="K32" i="4"/>
  <c r="K34" i="4" s="1"/>
  <c r="J32" i="4"/>
  <c r="N30" i="4"/>
  <c r="K30" i="4"/>
  <c r="J30" i="4"/>
  <c r="N29" i="4"/>
  <c r="K29" i="4"/>
  <c r="J29" i="4"/>
  <c r="N24" i="4"/>
  <c r="K24" i="4"/>
  <c r="J24" i="4"/>
  <c r="N23" i="4"/>
  <c r="K23" i="4"/>
  <c r="J23" i="4"/>
  <c r="N22" i="4"/>
  <c r="K22" i="4"/>
  <c r="J22" i="4"/>
  <c r="N18" i="4"/>
  <c r="N19" i="4" s="1"/>
  <c r="K18" i="4"/>
  <c r="J18" i="4"/>
  <c r="N17" i="4"/>
  <c r="K17" i="4"/>
  <c r="J17" i="4"/>
  <c r="E18" i="5"/>
  <c r="E19" i="5"/>
  <c r="K48" i="3"/>
  <c r="K49" i="3" s="1"/>
  <c r="L49" i="3" s="1"/>
  <c r="N168" i="3"/>
  <c r="K168" i="3"/>
  <c r="N160" i="3"/>
  <c r="K160" i="3"/>
  <c r="N151" i="3"/>
  <c r="K151" i="3"/>
  <c r="L151" i="3" s="1"/>
  <c r="K25" i="3"/>
  <c r="L25" i="3" s="1"/>
  <c r="M151" i="3"/>
  <c r="N167" i="3"/>
  <c r="K167" i="3"/>
  <c r="J167" i="3"/>
  <c r="N163" i="3"/>
  <c r="N164" i="3" s="1"/>
  <c r="K163" i="3"/>
  <c r="K164" i="3" s="1"/>
  <c r="J163" i="3"/>
  <c r="N159" i="3"/>
  <c r="K159" i="3"/>
  <c r="J159" i="3"/>
  <c r="N158" i="3"/>
  <c r="M160" i="3" s="1"/>
  <c r="K158" i="3"/>
  <c r="J158" i="3"/>
  <c r="N154" i="3"/>
  <c r="N155" i="3" s="1"/>
  <c r="K154" i="3"/>
  <c r="K155" i="3" s="1"/>
  <c r="L155" i="3" s="1"/>
  <c r="J154" i="3"/>
  <c r="N150" i="3"/>
  <c r="K150" i="3"/>
  <c r="J150" i="3"/>
  <c r="N149" i="3"/>
  <c r="K149" i="3"/>
  <c r="J149" i="3"/>
  <c r="N148" i="3"/>
  <c r="K148" i="3"/>
  <c r="J148" i="3"/>
  <c r="N147" i="3"/>
  <c r="K147" i="3"/>
  <c r="J147" i="3"/>
  <c r="N146" i="3"/>
  <c r="K146" i="3"/>
  <c r="J146" i="3"/>
  <c r="N145" i="3"/>
  <c r="K145" i="3"/>
  <c r="J145" i="3"/>
  <c r="N144" i="3"/>
  <c r="K144" i="3"/>
  <c r="J144" i="3"/>
  <c r="N143" i="3"/>
  <c r="K143" i="3"/>
  <c r="J143" i="3"/>
  <c r="N139" i="3"/>
  <c r="K139" i="3"/>
  <c r="J139" i="3"/>
  <c r="N138" i="3"/>
  <c r="K138" i="3"/>
  <c r="J138" i="3"/>
  <c r="N137" i="3"/>
  <c r="K137" i="3"/>
  <c r="J137" i="3"/>
  <c r="N136" i="3"/>
  <c r="K136" i="3"/>
  <c r="J136" i="3"/>
  <c r="N135" i="3"/>
  <c r="K135" i="3"/>
  <c r="J135" i="3"/>
  <c r="N134" i="3"/>
  <c r="K134" i="3"/>
  <c r="J134" i="3"/>
  <c r="N133" i="3"/>
  <c r="K133" i="3"/>
  <c r="J133" i="3"/>
  <c r="N132" i="3"/>
  <c r="K132" i="3"/>
  <c r="J132" i="3"/>
  <c r="N131" i="3"/>
  <c r="K131" i="3"/>
  <c r="J131" i="3"/>
  <c r="N130" i="3"/>
  <c r="K130" i="3"/>
  <c r="J130" i="3"/>
  <c r="N129" i="3"/>
  <c r="K129" i="3"/>
  <c r="J129" i="3"/>
  <c r="N128" i="3"/>
  <c r="K128" i="3"/>
  <c r="J128" i="3"/>
  <c r="N127" i="3"/>
  <c r="K127" i="3"/>
  <c r="J127" i="3"/>
  <c r="N126" i="3"/>
  <c r="K126" i="3"/>
  <c r="J126" i="3"/>
  <c r="N125" i="3"/>
  <c r="K125" i="3"/>
  <c r="J125" i="3"/>
  <c r="N124" i="3"/>
  <c r="K124" i="3"/>
  <c r="J124" i="3"/>
  <c r="N123" i="3"/>
  <c r="K123" i="3"/>
  <c r="J123" i="3"/>
  <c r="N122" i="3"/>
  <c r="K122" i="3"/>
  <c r="J122" i="3"/>
  <c r="N121" i="3"/>
  <c r="K121" i="3"/>
  <c r="J121" i="3"/>
  <c r="N120" i="3"/>
  <c r="K120" i="3"/>
  <c r="J120" i="3"/>
  <c r="N116" i="3"/>
  <c r="K116" i="3"/>
  <c r="J116" i="3"/>
  <c r="N115" i="3"/>
  <c r="K115" i="3"/>
  <c r="J115" i="3"/>
  <c r="N114" i="3"/>
  <c r="K114" i="3"/>
  <c r="J114" i="3"/>
  <c r="N113" i="3"/>
  <c r="K113" i="3"/>
  <c r="J113" i="3"/>
  <c r="N112" i="3"/>
  <c r="K112" i="3"/>
  <c r="J112" i="3"/>
  <c r="N111" i="3"/>
  <c r="K111" i="3"/>
  <c r="J111" i="3"/>
  <c r="N110" i="3"/>
  <c r="K110" i="3"/>
  <c r="J110" i="3"/>
  <c r="N109" i="3"/>
  <c r="K109" i="3"/>
  <c r="J109" i="3"/>
  <c r="N108" i="3"/>
  <c r="K108" i="3"/>
  <c r="J108" i="3"/>
  <c r="N107" i="3"/>
  <c r="K107" i="3"/>
  <c r="J107" i="3"/>
  <c r="N106" i="3"/>
  <c r="K106" i="3"/>
  <c r="J106" i="3"/>
  <c r="N105" i="3"/>
  <c r="K105" i="3"/>
  <c r="J105" i="3"/>
  <c r="N104" i="3"/>
  <c r="K104" i="3"/>
  <c r="J104" i="3"/>
  <c r="N103" i="3"/>
  <c r="K103" i="3"/>
  <c r="J103" i="3"/>
  <c r="N102" i="3"/>
  <c r="K102" i="3"/>
  <c r="J102" i="3"/>
  <c r="N101" i="3"/>
  <c r="K101" i="3"/>
  <c r="J101" i="3"/>
  <c r="N100" i="3"/>
  <c r="K100" i="3"/>
  <c r="J100" i="3"/>
  <c r="N99" i="3"/>
  <c r="K99" i="3"/>
  <c r="J99" i="3"/>
  <c r="N98" i="3"/>
  <c r="K98" i="3"/>
  <c r="J98" i="3"/>
  <c r="N97" i="3"/>
  <c r="K97" i="3"/>
  <c r="J97" i="3"/>
  <c r="N96" i="3"/>
  <c r="K96" i="3"/>
  <c r="J96" i="3"/>
  <c r="N95" i="3"/>
  <c r="K95" i="3"/>
  <c r="J95" i="3"/>
  <c r="N90" i="3"/>
  <c r="K90" i="3"/>
  <c r="J90" i="3"/>
  <c r="N89" i="3"/>
  <c r="K89" i="3"/>
  <c r="J89" i="3"/>
  <c r="N88" i="3"/>
  <c r="K88" i="3"/>
  <c r="J88" i="3"/>
  <c r="N87" i="3"/>
  <c r="K87" i="3"/>
  <c r="J87" i="3"/>
  <c r="N86" i="3"/>
  <c r="K86" i="3"/>
  <c r="J86" i="3"/>
  <c r="N85" i="3"/>
  <c r="K85" i="3"/>
  <c r="J85" i="3"/>
  <c r="N81" i="3"/>
  <c r="K81" i="3"/>
  <c r="J81" i="3"/>
  <c r="N80" i="3"/>
  <c r="K80" i="3"/>
  <c r="J80" i="3"/>
  <c r="N79" i="3"/>
  <c r="K79" i="3"/>
  <c r="J79" i="3"/>
  <c r="N78" i="3"/>
  <c r="K78" i="3"/>
  <c r="J78" i="3"/>
  <c r="N77" i="3"/>
  <c r="K77" i="3"/>
  <c r="J77" i="3"/>
  <c r="N73" i="3"/>
  <c r="K73" i="3"/>
  <c r="J73" i="3"/>
  <c r="N72" i="3"/>
  <c r="K72" i="3"/>
  <c r="J72" i="3"/>
  <c r="N71" i="3"/>
  <c r="K71" i="3"/>
  <c r="J71" i="3"/>
  <c r="N70" i="3"/>
  <c r="K70" i="3"/>
  <c r="K74" i="3" s="1"/>
  <c r="J70" i="3"/>
  <c r="J69" i="3"/>
  <c r="J68" i="3"/>
  <c r="N66" i="3"/>
  <c r="K66" i="3"/>
  <c r="J66" i="3"/>
  <c r="N64" i="3"/>
  <c r="K64" i="3"/>
  <c r="J64" i="3"/>
  <c r="N59" i="3"/>
  <c r="K59" i="3"/>
  <c r="J59" i="3"/>
  <c r="N58" i="3"/>
  <c r="K58" i="3"/>
  <c r="J58" i="3"/>
  <c r="N57" i="3"/>
  <c r="K57" i="3"/>
  <c r="J57" i="3"/>
  <c r="N56" i="3"/>
  <c r="K56" i="3"/>
  <c r="J56" i="3"/>
  <c r="N52" i="3"/>
  <c r="N53" i="3" s="1"/>
  <c r="K52" i="3"/>
  <c r="K53" i="3" s="1"/>
  <c r="L53" i="3" s="1"/>
  <c r="J52" i="3"/>
  <c r="N48" i="3"/>
  <c r="N49" i="3" s="1"/>
  <c r="M49" i="3" s="1"/>
  <c r="J48" i="3"/>
  <c r="N44" i="3"/>
  <c r="K44" i="3"/>
  <c r="J44" i="3"/>
  <c r="N42" i="3"/>
  <c r="K42" i="3"/>
  <c r="J42" i="3"/>
  <c r="N40" i="3"/>
  <c r="K40" i="3"/>
  <c r="J40" i="3"/>
  <c r="N39" i="3"/>
  <c r="K39" i="3"/>
  <c r="J39" i="3"/>
  <c r="N37" i="3"/>
  <c r="K37" i="3"/>
  <c r="J37" i="3"/>
  <c r="N33" i="3"/>
  <c r="K33" i="3"/>
  <c r="J33" i="3"/>
  <c r="N32" i="3"/>
  <c r="N34" i="3" s="1"/>
  <c r="M34" i="3" s="1"/>
  <c r="K32" i="3"/>
  <c r="J32" i="3"/>
  <c r="N30" i="3"/>
  <c r="K30" i="3"/>
  <c r="J30" i="3"/>
  <c r="N29" i="3"/>
  <c r="K29" i="3"/>
  <c r="J29" i="3"/>
  <c r="N24" i="3"/>
  <c r="K24" i="3"/>
  <c r="J24" i="3"/>
  <c r="N23" i="3"/>
  <c r="K23" i="3"/>
  <c r="J23" i="3"/>
  <c r="N22" i="3"/>
  <c r="N25" i="3" s="1"/>
  <c r="M25" i="3" s="1"/>
  <c r="K22" i="3"/>
  <c r="J22" i="3"/>
  <c r="L19" i="3"/>
  <c r="K19" i="3"/>
  <c r="N18" i="3"/>
  <c r="K18" i="3"/>
  <c r="J18" i="3"/>
  <c r="N17" i="3"/>
  <c r="N19" i="3" s="1"/>
  <c r="M19" i="3" s="1"/>
  <c r="K17" i="3"/>
  <c r="J17" i="3"/>
  <c r="E17" i="5"/>
  <c r="N153" i="2"/>
  <c r="N154" i="2" s="1"/>
  <c r="M154" i="2" s="1"/>
  <c r="K153" i="2"/>
  <c r="K154" i="2" s="1"/>
  <c r="L154" i="2" s="1"/>
  <c r="J153" i="2"/>
  <c r="N149" i="2"/>
  <c r="K149" i="2"/>
  <c r="J149" i="2"/>
  <c r="N148" i="2"/>
  <c r="K148" i="2"/>
  <c r="J148" i="2"/>
  <c r="N147" i="2"/>
  <c r="J147" i="2"/>
  <c r="N146" i="2"/>
  <c r="K146" i="2"/>
  <c r="J146" i="2"/>
  <c r="N145" i="2"/>
  <c r="K145" i="2"/>
  <c r="J145" i="2"/>
  <c r="N144" i="2"/>
  <c r="K144" i="2"/>
  <c r="J144" i="2"/>
  <c r="N140" i="2"/>
  <c r="K140" i="2"/>
  <c r="J140" i="2"/>
  <c r="N139" i="2"/>
  <c r="K139" i="2"/>
  <c r="J139" i="2"/>
  <c r="N135" i="2"/>
  <c r="N136" i="2" s="1"/>
  <c r="M136" i="2" s="1"/>
  <c r="K135" i="2"/>
  <c r="K136" i="2" s="1"/>
  <c r="L136" i="2" s="1"/>
  <c r="J135" i="2"/>
  <c r="N131" i="2"/>
  <c r="K131" i="2"/>
  <c r="J131" i="2"/>
  <c r="N130" i="2"/>
  <c r="K130" i="2"/>
  <c r="J130" i="2"/>
  <c r="N129" i="2"/>
  <c r="K129" i="2"/>
  <c r="J129" i="2"/>
  <c r="N125" i="2"/>
  <c r="K125" i="2"/>
  <c r="J125" i="2"/>
  <c r="N124" i="2"/>
  <c r="K124" i="2"/>
  <c r="J124" i="2"/>
  <c r="N123" i="2"/>
  <c r="K123" i="2"/>
  <c r="J123" i="2"/>
  <c r="N122" i="2"/>
  <c r="K122" i="2"/>
  <c r="J122" i="2"/>
  <c r="N121" i="2"/>
  <c r="K121" i="2"/>
  <c r="J121" i="2"/>
  <c r="N120" i="2"/>
  <c r="K120" i="2"/>
  <c r="J120" i="2"/>
  <c r="N119" i="2"/>
  <c r="K119" i="2"/>
  <c r="J119" i="2"/>
  <c r="N118" i="2"/>
  <c r="K118" i="2"/>
  <c r="J118" i="2"/>
  <c r="N117" i="2"/>
  <c r="K117" i="2"/>
  <c r="J117" i="2"/>
  <c r="N116" i="2"/>
  <c r="K116" i="2"/>
  <c r="J116" i="2"/>
  <c r="N115" i="2"/>
  <c r="K115" i="2"/>
  <c r="J115" i="2"/>
  <c r="N114" i="2"/>
  <c r="K114" i="2"/>
  <c r="J114" i="2"/>
  <c r="N113" i="2"/>
  <c r="K113" i="2"/>
  <c r="J113" i="2"/>
  <c r="N112" i="2"/>
  <c r="K112" i="2"/>
  <c r="J112" i="2"/>
  <c r="N111" i="2"/>
  <c r="K111" i="2"/>
  <c r="J111" i="2"/>
  <c r="N110" i="2"/>
  <c r="K110" i="2"/>
  <c r="J110" i="2"/>
  <c r="N106" i="2"/>
  <c r="K106" i="2"/>
  <c r="J106" i="2"/>
  <c r="N105" i="2"/>
  <c r="K105" i="2"/>
  <c r="J105" i="2"/>
  <c r="N104" i="2"/>
  <c r="K104" i="2"/>
  <c r="J104" i="2"/>
  <c r="N103" i="2"/>
  <c r="K103" i="2"/>
  <c r="J103" i="2"/>
  <c r="N102" i="2"/>
  <c r="K102" i="2"/>
  <c r="J102" i="2"/>
  <c r="N101" i="2"/>
  <c r="K101" i="2"/>
  <c r="J101" i="2"/>
  <c r="N100" i="2"/>
  <c r="K100" i="2"/>
  <c r="J100" i="2"/>
  <c r="N99" i="2"/>
  <c r="K99" i="2"/>
  <c r="J99" i="2"/>
  <c r="N98" i="2"/>
  <c r="K98" i="2"/>
  <c r="J98" i="2"/>
  <c r="N97" i="2"/>
  <c r="K97" i="2"/>
  <c r="J97" i="2"/>
  <c r="N96" i="2"/>
  <c r="K96" i="2"/>
  <c r="J96" i="2"/>
  <c r="N95" i="2"/>
  <c r="K95" i="2"/>
  <c r="J95" i="2"/>
  <c r="N94" i="2"/>
  <c r="K94" i="2"/>
  <c r="J94" i="2"/>
  <c r="N93" i="2"/>
  <c r="K93" i="2"/>
  <c r="J93" i="2"/>
  <c r="N92" i="2"/>
  <c r="K92" i="2"/>
  <c r="J92" i="2"/>
  <c r="N87" i="2"/>
  <c r="K87" i="2"/>
  <c r="J87" i="2"/>
  <c r="N86" i="2"/>
  <c r="K86" i="2"/>
  <c r="J86" i="2"/>
  <c r="N85" i="2"/>
  <c r="K85" i="2"/>
  <c r="J85" i="2"/>
  <c r="N84" i="2"/>
  <c r="K84" i="2"/>
  <c r="J84" i="2"/>
  <c r="N83" i="2"/>
  <c r="K83" i="2"/>
  <c r="J83" i="2"/>
  <c r="N82" i="2"/>
  <c r="K82" i="2"/>
  <c r="J82" i="2"/>
  <c r="N81" i="2"/>
  <c r="K81" i="2"/>
  <c r="J81" i="2"/>
  <c r="N77" i="2"/>
  <c r="K77" i="2"/>
  <c r="J77" i="2"/>
  <c r="N76" i="2"/>
  <c r="K76" i="2"/>
  <c r="J76" i="2"/>
  <c r="N75" i="2"/>
  <c r="K75" i="2"/>
  <c r="J75" i="2"/>
  <c r="N74" i="2"/>
  <c r="K74" i="2"/>
  <c r="J74" i="2"/>
  <c r="N70" i="2"/>
  <c r="K70" i="2"/>
  <c r="J70" i="2"/>
  <c r="N69" i="2"/>
  <c r="K69" i="2"/>
  <c r="J69" i="2"/>
  <c r="N68" i="2"/>
  <c r="K68" i="2"/>
  <c r="J68" i="2"/>
  <c r="N67" i="2"/>
  <c r="K67" i="2"/>
  <c r="J67" i="2"/>
  <c r="N63" i="2"/>
  <c r="K63" i="2"/>
  <c r="J63" i="2"/>
  <c r="N62" i="2"/>
  <c r="K62" i="2"/>
  <c r="J62" i="2"/>
  <c r="N60" i="2"/>
  <c r="K60" i="2"/>
  <c r="J60" i="2"/>
  <c r="K56" i="2"/>
  <c r="L56" i="2" s="1"/>
  <c r="N55" i="2"/>
  <c r="K55" i="2"/>
  <c r="J55" i="2"/>
  <c r="N54" i="2"/>
  <c r="K54" i="2"/>
  <c r="J54" i="2"/>
  <c r="N53" i="2"/>
  <c r="K53" i="2"/>
  <c r="J53" i="2"/>
  <c r="N52" i="2"/>
  <c r="K52" i="2"/>
  <c r="J52" i="2"/>
  <c r="N51" i="2"/>
  <c r="K51" i="2"/>
  <c r="J51" i="2"/>
  <c r="N47" i="2"/>
  <c r="N48" i="2" s="1"/>
  <c r="M48" i="2" s="1"/>
  <c r="K47" i="2"/>
  <c r="K48" i="2" s="1"/>
  <c r="L48" i="2" s="1"/>
  <c r="J47" i="2"/>
  <c r="N43" i="2"/>
  <c r="N44" i="2" s="1"/>
  <c r="M44" i="2" s="1"/>
  <c r="K43" i="2"/>
  <c r="K44" i="2" s="1"/>
  <c r="J43" i="2"/>
  <c r="K34" i="2"/>
  <c r="L34" i="2" s="1"/>
  <c r="K25" i="2"/>
  <c r="L25" i="2" s="1"/>
  <c r="N39" i="2"/>
  <c r="K39" i="2"/>
  <c r="J39" i="2"/>
  <c r="N37" i="2"/>
  <c r="N40" i="2" s="1"/>
  <c r="M40" i="2" s="1"/>
  <c r="K37" i="2"/>
  <c r="J37" i="2"/>
  <c r="N33" i="2"/>
  <c r="K33" i="2"/>
  <c r="J33" i="2"/>
  <c r="N32" i="2"/>
  <c r="K32" i="2"/>
  <c r="J32" i="2"/>
  <c r="N30" i="2"/>
  <c r="K30" i="2"/>
  <c r="J30" i="2"/>
  <c r="N29" i="2"/>
  <c r="K29" i="2"/>
  <c r="J29" i="2"/>
  <c r="N24" i="2"/>
  <c r="K24" i="2"/>
  <c r="J24" i="2"/>
  <c r="N23" i="2"/>
  <c r="K23" i="2"/>
  <c r="J23" i="2"/>
  <c r="N22" i="2"/>
  <c r="K22" i="2"/>
  <c r="J22" i="2"/>
  <c r="N18" i="2"/>
  <c r="K18" i="2"/>
  <c r="K19" i="2" s="1"/>
  <c r="L19" i="2" s="1"/>
  <c r="J18" i="2"/>
  <c r="N17" i="2"/>
  <c r="K17" i="2"/>
  <c r="J17" i="2"/>
  <c r="E16" i="5"/>
  <c r="N39" i="1"/>
  <c r="M39" i="1" s="1"/>
  <c r="K39" i="1"/>
  <c r="L39" i="1" s="1"/>
  <c r="N38" i="1"/>
  <c r="K38" i="1"/>
  <c r="J38" i="1"/>
  <c r="N34" i="1"/>
  <c r="K34" i="1"/>
  <c r="J34" i="1"/>
  <c r="N33" i="1"/>
  <c r="K33" i="1"/>
  <c r="J33" i="1"/>
  <c r="N32" i="1"/>
  <c r="K32" i="1"/>
  <c r="J32" i="1"/>
  <c r="N31" i="1"/>
  <c r="K31" i="1"/>
  <c r="J31" i="1"/>
  <c r="N30" i="1"/>
  <c r="K30" i="1"/>
  <c r="J30" i="1"/>
  <c r="K27" i="1"/>
  <c r="K22" i="1"/>
  <c r="L22" i="1" s="1"/>
  <c r="L27" i="1"/>
  <c r="N26" i="1"/>
  <c r="K26" i="1"/>
  <c r="J26" i="1"/>
  <c r="N25" i="1"/>
  <c r="K25" i="1"/>
  <c r="J25" i="1"/>
  <c r="N24" i="1"/>
  <c r="N27" i="1" s="1"/>
  <c r="M27" i="1" s="1"/>
  <c r="K24" i="1"/>
  <c r="J24" i="1"/>
  <c r="N21" i="1"/>
  <c r="K21" i="1"/>
  <c r="J21" i="1"/>
  <c r="N20" i="1"/>
  <c r="N22" i="1" s="1"/>
  <c r="K20" i="1"/>
  <c r="J20" i="1"/>
  <c r="N16" i="1"/>
  <c r="K16" i="1"/>
  <c r="J16" i="1"/>
  <c r="N15" i="1"/>
  <c r="K15" i="1"/>
  <c r="J15" i="1"/>
  <c r="N14" i="1"/>
  <c r="K14" i="1"/>
  <c r="J14" i="1"/>
  <c r="N13" i="1"/>
  <c r="K13" i="1"/>
  <c r="J13" i="1"/>
  <c r="K88" i="6" l="1"/>
  <c r="L88" i="6" s="1"/>
  <c r="K81" i="6"/>
  <c r="L81" i="6" s="1"/>
  <c r="N64" i="6"/>
  <c r="M64" i="6" s="1"/>
  <c r="N140" i="4"/>
  <c r="M140" i="4" s="1"/>
  <c r="K140" i="4"/>
  <c r="L140" i="4" s="1"/>
  <c r="N74" i="3"/>
  <c r="M74" i="3" s="1"/>
  <c r="N88" i="6"/>
  <c r="M88" i="6" s="1"/>
  <c r="N81" i="6"/>
  <c r="M81" i="6" s="1"/>
  <c r="K97" i="6"/>
  <c r="L97" i="6" s="1"/>
  <c r="K73" i="6"/>
  <c r="L73" i="6" s="1"/>
  <c r="N73" i="6"/>
  <c r="M73" i="6" s="1"/>
  <c r="N22" i="6"/>
  <c r="M22" i="6" s="1"/>
  <c r="M155" i="3"/>
  <c r="K132" i="2"/>
  <c r="L132" i="2" s="1"/>
  <c r="N132" i="2"/>
  <c r="M132" i="2" s="1"/>
  <c r="N67" i="3"/>
  <c r="M67" i="3" s="1"/>
  <c r="K35" i="1"/>
  <c r="L35" i="1" s="1"/>
  <c r="N35" i="1"/>
  <c r="M35" i="1" s="1"/>
  <c r="K29" i="6"/>
  <c r="L29" i="6" s="1"/>
  <c r="N29" i="6"/>
  <c r="M29" i="6" s="1"/>
  <c r="L74" i="3"/>
  <c r="K67" i="3"/>
  <c r="L67" i="3"/>
  <c r="K141" i="2"/>
  <c r="L141" i="2" s="1"/>
  <c r="N101" i="6"/>
  <c r="M101" i="6" s="1"/>
  <c r="N97" i="6"/>
  <c r="M97" i="6" s="1"/>
  <c r="K150" i="2"/>
  <c r="L150" i="2" s="1"/>
  <c r="N150" i="2"/>
  <c r="M150" i="2" s="1"/>
  <c r="N141" i="2"/>
  <c r="M141" i="2" s="1"/>
  <c r="K71" i="2"/>
  <c r="L71" i="2" s="1"/>
  <c r="N71" i="2"/>
  <c r="M71" i="2" s="1"/>
  <c r="K140" i="3"/>
  <c r="L140" i="3" s="1"/>
  <c r="K117" i="3"/>
  <c r="L117" i="3" s="1"/>
  <c r="K91" i="3"/>
  <c r="L91" i="3" s="1"/>
  <c r="N91" i="3"/>
  <c r="M91" i="3" s="1"/>
  <c r="N64" i="2"/>
  <c r="M64" i="2" s="1"/>
  <c r="K57" i="6"/>
  <c r="L57" i="6" s="1"/>
  <c r="N57" i="6"/>
  <c r="M57" i="6" s="1"/>
  <c r="K51" i="6"/>
  <c r="L51" i="6" s="1"/>
  <c r="N51" i="6"/>
  <c r="M51" i="6" s="1"/>
  <c r="K60" i="3"/>
  <c r="L60" i="3" s="1"/>
  <c r="K107" i="2"/>
  <c r="L107" i="2" s="1"/>
  <c r="K78" i="2"/>
  <c r="L78" i="2" s="1"/>
  <c r="K64" i="2"/>
  <c r="L64" i="2" s="1"/>
  <c r="N140" i="3"/>
  <c r="M140" i="3" s="1"/>
  <c r="N117" i="3"/>
  <c r="M117" i="3" s="1"/>
  <c r="K126" i="2"/>
  <c r="L126" i="2" s="1"/>
  <c r="N126" i="2"/>
  <c r="M126" i="2" s="1"/>
  <c r="N107" i="2"/>
  <c r="M107" i="2" s="1"/>
  <c r="K88" i="2"/>
  <c r="L88" i="2" s="1"/>
  <c r="N41" i="6"/>
  <c r="M41" i="6" s="1"/>
  <c r="K41" i="6"/>
  <c r="L41" i="6" s="1"/>
  <c r="K85" i="4"/>
  <c r="L85" i="4" s="1"/>
  <c r="N85" i="4"/>
  <c r="M85" i="4" s="1"/>
  <c r="K78" i="4"/>
  <c r="L78" i="4" s="1"/>
  <c r="N78" i="4"/>
  <c r="M78" i="4" s="1"/>
  <c r="K55" i="4"/>
  <c r="L55" i="4" s="1"/>
  <c r="N55" i="4"/>
  <c r="M55" i="4" s="1"/>
  <c r="N82" i="3"/>
  <c r="M82" i="3" s="1"/>
  <c r="K82" i="3"/>
  <c r="L82" i="3" s="1"/>
  <c r="N60" i="3"/>
  <c r="M60" i="3" s="1"/>
  <c r="K45" i="3"/>
  <c r="L45" i="3" s="1"/>
  <c r="N88" i="2"/>
  <c r="M88" i="2" s="1"/>
  <c r="N78" i="2"/>
  <c r="M78" i="2" s="1"/>
  <c r="N56" i="2"/>
  <c r="M56" i="2" s="1"/>
  <c r="K106" i="4"/>
  <c r="L106" i="4" s="1"/>
  <c r="N106" i="4"/>
  <c r="M106" i="4" s="1"/>
  <c r="K126" i="4"/>
  <c r="L126" i="4" s="1"/>
  <c r="N126" i="4"/>
  <c r="M126" i="4" s="1"/>
  <c r="K49" i="4"/>
  <c r="L49" i="4" s="1"/>
  <c r="N40" i="4"/>
  <c r="M40" i="4" s="1"/>
  <c r="K40" i="2"/>
  <c r="L40" i="2" s="1"/>
  <c r="M53" i="3"/>
  <c r="N45" i="3"/>
  <c r="M45" i="3" s="1"/>
  <c r="K34" i="3"/>
  <c r="L34" i="3" s="1"/>
  <c r="N34" i="4"/>
  <c r="M34" i="4" s="1"/>
  <c r="N25" i="4"/>
  <c r="M25" i="4" s="1"/>
  <c r="M19" i="4"/>
  <c r="N34" i="2"/>
  <c r="M34" i="2" s="1"/>
  <c r="N25" i="2"/>
  <c r="M25" i="2" s="1"/>
  <c r="N19" i="2"/>
  <c r="M19" i="2" s="1"/>
  <c r="K40" i="4"/>
  <c r="L40" i="4" s="1"/>
  <c r="K63" i="4"/>
  <c r="L63" i="4" s="1"/>
  <c r="N63" i="4"/>
  <c r="M63" i="4" s="1"/>
  <c r="M157" i="4"/>
  <c r="L157" i="4"/>
  <c r="L34" i="4"/>
  <c r="L44" i="2"/>
  <c r="M168" i="3"/>
  <c r="L168" i="3"/>
  <c r="L160" i="3"/>
  <c r="M22" i="1"/>
  <c r="N17" i="1"/>
  <c r="K17" i="1"/>
  <c r="K41" i="1" l="1"/>
  <c r="G16" i="5" s="1"/>
  <c r="H16" i="5" s="1"/>
  <c r="K102" i="6"/>
  <c r="G20" i="5" s="1"/>
  <c r="H20" i="5" s="1"/>
  <c r="K156" i="2"/>
  <c r="G17" i="5" s="1"/>
  <c r="N102" i="6"/>
  <c r="J20" i="5" s="1"/>
  <c r="I20" i="5" s="1"/>
  <c r="K159" i="4"/>
  <c r="G18" i="5" s="1"/>
  <c r="H18" i="5" s="1"/>
  <c r="N159" i="4"/>
  <c r="N12" i="4" s="1"/>
  <c r="N170" i="3"/>
  <c r="M170" i="3" s="1"/>
  <c r="K170" i="3"/>
  <c r="G19" i="5" s="1"/>
  <c r="H19" i="5" s="1"/>
  <c r="N156" i="2"/>
  <c r="M156" i="2" s="1"/>
  <c r="M17" i="1"/>
  <c r="N41" i="1"/>
  <c r="H100" i="6"/>
  <c r="I100" i="6" s="1"/>
  <c r="H99" i="6"/>
  <c r="I99" i="6" s="1"/>
  <c r="I101" i="6" s="1"/>
  <c r="H96" i="6"/>
  <c r="I96" i="6" s="1"/>
  <c r="H95" i="6"/>
  <c r="I95" i="6" s="1"/>
  <c r="H94" i="6"/>
  <c r="I94" i="6" s="1"/>
  <c r="I93" i="6"/>
  <c r="H93" i="6"/>
  <c r="I92" i="6"/>
  <c r="H92" i="6"/>
  <c r="I91" i="6"/>
  <c r="H91" i="6"/>
  <c r="H90" i="6"/>
  <c r="I90" i="6" s="1"/>
  <c r="H87" i="6"/>
  <c r="I87" i="6" s="1"/>
  <c r="H86" i="6"/>
  <c r="I86" i="6" s="1"/>
  <c r="H85" i="6"/>
  <c r="I85" i="6" s="1"/>
  <c r="I84" i="6"/>
  <c r="I88" i="6" s="1"/>
  <c r="H84" i="6"/>
  <c r="I83" i="6"/>
  <c r="H83" i="6"/>
  <c r="I80" i="6"/>
  <c r="H80" i="6"/>
  <c r="H79" i="6"/>
  <c r="I79" i="6" s="1"/>
  <c r="H78" i="6"/>
  <c r="I78" i="6" s="1"/>
  <c r="H77" i="6"/>
  <c r="I77" i="6" s="1"/>
  <c r="H76" i="6"/>
  <c r="I76" i="6" s="1"/>
  <c r="H75" i="6"/>
  <c r="I75" i="6" s="1"/>
  <c r="I81" i="6" s="1"/>
  <c r="I72" i="6"/>
  <c r="H72" i="6"/>
  <c r="H71" i="6"/>
  <c r="I71" i="6" s="1"/>
  <c r="H70" i="6"/>
  <c r="I70" i="6" s="1"/>
  <c r="H69" i="6"/>
  <c r="I69" i="6" s="1"/>
  <c r="H68" i="6"/>
  <c r="I68" i="6" s="1"/>
  <c r="H67" i="6"/>
  <c r="I67" i="6" s="1"/>
  <c r="H66" i="6"/>
  <c r="I66" i="6" s="1"/>
  <c r="I63" i="6"/>
  <c r="H63" i="6"/>
  <c r="I62" i="6"/>
  <c r="H62" i="6"/>
  <c r="I61" i="6"/>
  <c r="H61" i="6"/>
  <c r="H60" i="6"/>
  <c r="I60" i="6" s="1"/>
  <c r="H59" i="6"/>
  <c r="I59" i="6" s="1"/>
  <c r="I64" i="6" s="1"/>
  <c r="H56" i="6"/>
  <c r="I56" i="6" s="1"/>
  <c r="H55" i="6"/>
  <c r="I55" i="6" s="1"/>
  <c r="I54" i="6"/>
  <c r="H54" i="6"/>
  <c r="I53" i="6"/>
  <c r="H53" i="6"/>
  <c r="I50" i="6"/>
  <c r="H50" i="6"/>
  <c r="H49" i="6"/>
  <c r="I49" i="6" s="1"/>
  <c r="H48" i="6"/>
  <c r="I48" i="6" s="1"/>
  <c r="H47" i="6"/>
  <c r="I47" i="6" s="1"/>
  <c r="H46" i="6"/>
  <c r="I46" i="6" s="1"/>
  <c r="H45" i="6"/>
  <c r="I45" i="6" s="1"/>
  <c r="I44" i="6"/>
  <c r="H44" i="6"/>
  <c r="I43" i="6"/>
  <c r="I51" i="6" s="1"/>
  <c r="H43" i="6"/>
  <c r="H40" i="6"/>
  <c r="I40" i="6" s="1"/>
  <c r="H39" i="6"/>
  <c r="I39" i="6" s="1"/>
  <c r="H38" i="6"/>
  <c r="I38" i="6" s="1"/>
  <c r="H37" i="6"/>
  <c r="I37" i="6" s="1"/>
  <c r="H36" i="6"/>
  <c r="I36" i="6" s="1"/>
  <c r="I35" i="6"/>
  <c r="H35" i="6"/>
  <c r="I34" i="6"/>
  <c r="H34" i="6"/>
  <c r="H33" i="6"/>
  <c r="I33" i="6" s="1"/>
  <c r="H32" i="6"/>
  <c r="I32" i="6" s="1"/>
  <c r="H31" i="6"/>
  <c r="I31" i="6" s="1"/>
  <c r="H28" i="6"/>
  <c r="I28" i="6" s="1"/>
  <c r="H27" i="6"/>
  <c r="I27" i="6" s="1"/>
  <c r="H26" i="6"/>
  <c r="I26" i="6" s="1"/>
  <c r="I25" i="6"/>
  <c r="I29" i="6" s="1"/>
  <c r="H25" i="6"/>
  <c r="I24" i="6"/>
  <c r="H24" i="6"/>
  <c r="H21" i="6"/>
  <c r="I21" i="6" s="1"/>
  <c r="H20" i="6"/>
  <c r="I20" i="6" s="1"/>
  <c r="H19" i="6"/>
  <c r="I19" i="6" s="1"/>
  <c r="H18" i="6"/>
  <c r="I18" i="6" s="1"/>
  <c r="H17" i="6"/>
  <c r="I17" i="6" s="1"/>
  <c r="I16" i="6"/>
  <c r="H16" i="6"/>
  <c r="H156" i="4"/>
  <c r="I156" i="4" s="1"/>
  <c r="I157" i="4" s="1"/>
  <c r="H152" i="4"/>
  <c r="I152" i="4" s="1"/>
  <c r="I153" i="4" s="1"/>
  <c r="H148" i="4"/>
  <c r="I148" i="4" s="1"/>
  <c r="I147" i="4"/>
  <c r="H147" i="4"/>
  <c r="I143" i="4"/>
  <c r="I144" i="4" s="1"/>
  <c r="H143" i="4"/>
  <c r="H139" i="4"/>
  <c r="I139" i="4" s="1"/>
  <c r="H138" i="4"/>
  <c r="I138" i="4" s="1"/>
  <c r="H137" i="4"/>
  <c r="I137" i="4" s="1"/>
  <c r="H136" i="4"/>
  <c r="I136" i="4" s="1"/>
  <c r="H135" i="4"/>
  <c r="I135" i="4" s="1"/>
  <c r="I134" i="4"/>
  <c r="H134" i="4"/>
  <c r="H133" i="4"/>
  <c r="I133" i="4" s="1"/>
  <c r="H132" i="4"/>
  <c r="I132" i="4" s="1"/>
  <c r="H131" i="4"/>
  <c r="I131" i="4" s="1"/>
  <c r="H130" i="4"/>
  <c r="I130" i="4" s="1"/>
  <c r="H129" i="4"/>
  <c r="I129" i="4" s="1"/>
  <c r="H125" i="4"/>
  <c r="I125" i="4" s="1"/>
  <c r="I124" i="4"/>
  <c r="H124" i="4"/>
  <c r="H123" i="4"/>
  <c r="I123" i="4" s="1"/>
  <c r="I122" i="4"/>
  <c r="H122" i="4"/>
  <c r="H121" i="4"/>
  <c r="I121" i="4" s="1"/>
  <c r="H120" i="4"/>
  <c r="I120" i="4" s="1"/>
  <c r="H119" i="4"/>
  <c r="I119" i="4" s="1"/>
  <c r="H118" i="4"/>
  <c r="I118" i="4" s="1"/>
  <c r="H117" i="4"/>
  <c r="I117" i="4" s="1"/>
  <c r="I116" i="4"/>
  <c r="H116" i="4"/>
  <c r="H115" i="4"/>
  <c r="I115" i="4" s="1"/>
  <c r="I114" i="4"/>
  <c r="H114" i="4"/>
  <c r="H113" i="4"/>
  <c r="I113" i="4" s="1"/>
  <c r="H112" i="4"/>
  <c r="I112" i="4" s="1"/>
  <c r="H111" i="4"/>
  <c r="I111" i="4" s="1"/>
  <c r="H110" i="4"/>
  <c r="I110" i="4" s="1"/>
  <c r="H109" i="4"/>
  <c r="I109" i="4" s="1"/>
  <c r="I105" i="4"/>
  <c r="H105" i="4"/>
  <c r="H104" i="4"/>
  <c r="I104" i="4" s="1"/>
  <c r="H103" i="4"/>
  <c r="I103" i="4" s="1"/>
  <c r="H102" i="4"/>
  <c r="I102" i="4" s="1"/>
  <c r="H101" i="4"/>
  <c r="I101" i="4" s="1"/>
  <c r="H100" i="4"/>
  <c r="I100" i="4" s="1"/>
  <c r="H99" i="4"/>
  <c r="I99" i="4" s="1"/>
  <c r="H98" i="4"/>
  <c r="I98" i="4" s="1"/>
  <c r="I97" i="4"/>
  <c r="H97" i="4"/>
  <c r="H96" i="4"/>
  <c r="I96" i="4" s="1"/>
  <c r="H95" i="4"/>
  <c r="I95" i="4" s="1"/>
  <c r="H94" i="4"/>
  <c r="I94" i="4" s="1"/>
  <c r="H93" i="4"/>
  <c r="I93" i="4" s="1"/>
  <c r="H92" i="4"/>
  <c r="I92" i="4" s="1"/>
  <c r="H91" i="4"/>
  <c r="I91" i="4" s="1"/>
  <c r="H90" i="4"/>
  <c r="I90" i="4" s="1"/>
  <c r="I89" i="4"/>
  <c r="H89" i="4"/>
  <c r="H88" i="4"/>
  <c r="I88" i="4" s="1"/>
  <c r="H84" i="4"/>
  <c r="I84" i="4" s="1"/>
  <c r="H83" i="4"/>
  <c r="I83" i="4" s="1"/>
  <c r="H82" i="4"/>
  <c r="I82" i="4" s="1"/>
  <c r="H81" i="4"/>
  <c r="I81" i="4" s="1"/>
  <c r="I85" i="4" s="1"/>
  <c r="H77" i="4"/>
  <c r="I77" i="4" s="1"/>
  <c r="I76" i="4"/>
  <c r="H76" i="4"/>
  <c r="H75" i="4"/>
  <c r="I75" i="4" s="1"/>
  <c r="H74" i="4"/>
  <c r="I74" i="4" s="1"/>
  <c r="H73" i="4"/>
  <c r="I73" i="4" s="1"/>
  <c r="H69" i="4"/>
  <c r="I69" i="4" s="1"/>
  <c r="H68" i="4"/>
  <c r="I68" i="4" s="1"/>
  <c r="H67" i="4"/>
  <c r="I67" i="4" s="1"/>
  <c r="I66" i="4"/>
  <c r="H66" i="4"/>
  <c r="H62" i="4"/>
  <c r="I62" i="4" s="1"/>
  <c r="H60" i="4"/>
  <c r="I60" i="4" s="1"/>
  <c r="H59" i="4"/>
  <c r="I59" i="4" s="1"/>
  <c r="I63" i="4" s="1"/>
  <c r="H54" i="4"/>
  <c r="I54" i="4" s="1"/>
  <c r="H53" i="4"/>
  <c r="I53" i="4" s="1"/>
  <c r="H52" i="4"/>
  <c r="I52" i="4" s="1"/>
  <c r="I48" i="4"/>
  <c r="H48" i="4"/>
  <c r="H47" i="4"/>
  <c r="I47" i="4" s="1"/>
  <c r="I49" i="4" s="1"/>
  <c r="H43" i="4"/>
  <c r="I43" i="4" s="1"/>
  <c r="I44" i="4" s="1"/>
  <c r="H39" i="4"/>
  <c r="I39" i="4" s="1"/>
  <c r="H37" i="4"/>
  <c r="I37" i="4" s="1"/>
  <c r="I40" i="4" s="1"/>
  <c r="H33" i="4"/>
  <c r="I33" i="4" s="1"/>
  <c r="I32" i="4"/>
  <c r="H32" i="4"/>
  <c r="H30" i="4"/>
  <c r="I30" i="4" s="1"/>
  <c r="I29" i="4"/>
  <c r="H29" i="4"/>
  <c r="H24" i="4"/>
  <c r="I24" i="4" s="1"/>
  <c r="H23" i="4"/>
  <c r="I23" i="4" s="1"/>
  <c r="H22" i="4"/>
  <c r="I22" i="4" s="1"/>
  <c r="I25" i="4" s="1"/>
  <c r="H18" i="4"/>
  <c r="I18" i="4" s="1"/>
  <c r="I17" i="4"/>
  <c r="H17" i="4"/>
  <c r="H167" i="3"/>
  <c r="I167" i="3" s="1"/>
  <c r="I168" i="3" s="1"/>
  <c r="I163" i="3"/>
  <c r="I164" i="3" s="1"/>
  <c r="H163" i="3"/>
  <c r="H159" i="3"/>
  <c r="I159" i="3" s="1"/>
  <c r="H158" i="3"/>
  <c r="H154" i="3"/>
  <c r="I154" i="3" s="1"/>
  <c r="I155" i="3" s="1"/>
  <c r="I150" i="3"/>
  <c r="H150" i="3"/>
  <c r="H149" i="3"/>
  <c r="I149" i="3" s="1"/>
  <c r="I148" i="3"/>
  <c r="H148" i="3"/>
  <c r="H147" i="3"/>
  <c r="I147" i="3" s="1"/>
  <c r="H146" i="3"/>
  <c r="I146" i="3" s="1"/>
  <c r="H145" i="3"/>
  <c r="I145" i="3" s="1"/>
  <c r="H144" i="3"/>
  <c r="I144" i="3" s="1"/>
  <c r="H143" i="3"/>
  <c r="I143" i="3" s="1"/>
  <c r="I151" i="3" s="1"/>
  <c r="H139" i="3"/>
  <c r="I139" i="3" s="1"/>
  <c r="H138" i="3"/>
  <c r="I138" i="3" s="1"/>
  <c r="H137" i="3"/>
  <c r="I137" i="3" s="1"/>
  <c r="H136" i="3"/>
  <c r="I136" i="3" s="1"/>
  <c r="I135" i="3"/>
  <c r="H135" i="3"/>
  <c r="H134" i="3"/>
  <c r="I134" i="3" s="1"/>
  <c r="H133" i="3"/>
  <c r="I133" i="3" s="1"/>
  <c r="I132" i="3"/>
  <c r="H132" i="3"/>
  <c r="H131" i="3"/>
  <c r="I131" i="3" s="1"/>
  <c r="H130" i="3"/>
  <c r="I130" i="3" s="1"/>
  <c r="H129" i="3"/>
  <c r="I129" i="3" s="1"/>
  <c r="H128" i="3"/>
  <c r="I128" i="3" s="1"/>
  <c r="I127" i="3"/>
  <c r="H127" i="3"/>
  <c r="H126" i="3"/>
  <c r="I126" i="3" s="1"/>
  <c r="H125" i="3"/>
  <c r="I125" i="3" s="1"/>
  <c r="I124" i="3"/>
  <c r="H124" i="3"/>
  <c r="H123" i="3"/>
  <c r="I123" i="3" s="1"/>
  <c r="H122" i="3"/>
  <c r="I122" i="3" s="1"/>
  <c r="H121" i="3"/>
  <c r="I121" i="3" s="1"/>
  <c r="H120" i="3"/>
  <c r="I120" i="3" s="1"/>
  <c r="H116" i="3"/>
  <c r="I116" i="3" s="1"/>
  <c r="H115" i="3"/>
  <c r="I115" i="3" s="1"/>
  <c r="H114" i="3"/>
  <c r="I114" i="3" s="1"/>
  <c r="I113" i="3"/>
  <c r="H113" i="3"/>
  <c r="H112" i="3"/>
  <c r="I112" i="3" s="1"/>
  <c r="I111" i="3"/>
  <c r="H111" i="3"/>
  <c r="H110" i="3"/>
  <c r="I110" i="3" s="1"/>
  <c r="H109" i="3"/>
  <c r="I109" i="3" s="1"/>
  <c r="H108" i="3"/>
  <c r="I108" i="3" s="1"/>
  <c r="H107" i="3"/>
  <c r="I107" i="3" s="1"/>
  <c r="H106" i="3"/>
  <c r="I106" i="3" s="1"/>
  <c r="I105" i="3"/>
  <c r="H105" i="3"/>
  <c r="H104" i="3"/>
  <c r="I104" i="3" s="1"/>
  <c r="I103" i="3"/>
  <c r="H103" i="3"/>
  <c r="H102" i="3"/>
  <c r="I102" i="3" s="1"/>
  <c r="H101" i="3"/>
  <c r="I101" i="3" s="1"/>
  <c r="H100" i="3"/>
  <c r="I100" i="3" s="1"/>
  <c r="H99" i="3"/>
  <c r="I99" i="3" s="1"/>
  <c r="H98" i="3"/>
  <c r="I98" i="3" s="1"/>
  <c r="I97" i="3"/>
  <c r="H97" i="3"/>
  <c r="H96" i="3"/>
  <c r="I96" i="3" s="1"/>
  <c r="I95" i="3"/>
  <c r="H95" i="3"/>
  <c r="H90" i="3"/>
  <c r="I90" i="3" s="1"/>
  <c r="I89" i="3"/>
  <c r="H89" i="3"/>
  <c r="H88" i="3"/>
  <c r="I88" i="3" s="1"/>
  <c r="H87" i="3"/>
  <c r="I87" i="3" s="1"/>
  <c r="I86" i="3"/>
  <c r="H86" i="3"/>
  <c r="H85" i="3"/>
  <c r="I85" i="3" s="1"/>
  <c r="I81" i="3"/>
  <c r="H81" i="3"/>
  <c r="F81" i="3"/>
  <c r="H80" i="3"/>
  <c r="I80" i="3" s="1"/>
  <c r="I79" i="3"/>
  <c r="H79" i="3"/>
  <c r="F79" i="3"/>
  <c r="F158" i="3" s="1"/>
  <c r="I158" i="3" s="1"/>
  <c r="I160" i="3" s="1"/>
  <c r="H78" i="3"/>
  <c r="I78" i="3" s="1"/>
  <c r="H77" i="3"/>
  <c r="I77" i="3" s="1"/>
  <c r="H73" i="3"/>
  <c r="I73" i="3" s="1"/>
  <c r="H72" i="3"/>
  <c r="I72" i="3" s="1"/>
  <c r="H71" i="3"/>
  <c r="I71" i="3" s="1"/>
  <c r="H70" i="3"/>
  <c r="I70" i="3" s="1"/>
  <c r="I74" i="3" s="1"/>
  <c r="H66" i="3"/>
  <c r="I66" i="3" s="1"/>
  <c r="H64" i="3"/>
  <c r="I64" i="3" s="1"/>
  <c r="I67" i="3" s="1"/>
  <c r="I59" i="3"/>
  <c r="H59" i="3"/>
  <c r="H58" i="3"/>
  <c r="I58" i="3" s="1"/>
  <c r="H57" i="3"/>
  <c r="I57" i="3" s="1"/>
  <c r="H56" i="3"/>
  <c r="I56" i="3" s="1"/>
  <c r="I60" i="3" s="1"/>
  <c r="H52" i="3"/>
  <c r="I52" i="3" s="1"/>
  <c r="I53" i="3" s="1"/>
  <c r="H48" i="3"/>
  <c r="I48" i="3" s="1"/>
  <c r="I49" i="3" s="1"/>
  <c r="H44" i="3"/>
  <c r="I44" i="3" s="1"/>
  <c r="I42" i="3"/>
  <c r="H42" i="3"/>
  <c r="H40" i="3"/>
  <c r="I40" i="3" s="1"/>
  <c r="I39" i="3"/>
  <c r="H39" i="3"/>
  <c r="H37" i="3"/>
  <c r="I37" i="3" s="1"/>
  <c r="I45" i="3" s="1"/>
  <c r="I33" i="3"/>
  <c r="H33" i="3"/>
  <c r="H32" i="3"/>
  <c r="I32" i="3" s="1"/>
  <c r="H30" i="3"/>
  <c r="I30" i="3" s="1"/>
  <c r="I29" i="3"/>
  <c r="I34" i="3" s="1"/>
  <c r="H29" i="3"/>
  <c r="H24" i="3"/>
  <c r="I24" i="3" s="1"/>
  <c r="I23" i="3"/>
  <c r="H23" i="3"/>
  <c r="H22" i="3"/>
  <c r="I22" i="3" s="1"/>
  <c r="I18" i="3"/>
  <c r="H18" i="3"/>
  <c r="H17" i="3"/>
  <c r="I17" i="3" s="1"/>
  <c r="I19" i="3" s="1"/>
  <c r="H153" i="2"/>
  <c r="I153" i="2" s="1"/>
  <c r="I154" i="2" s="1"/>
  <c r="H149" i="2"/>
  <c r="I149" i="2" s="1"/>
  <c r="H148" i="2"/>
  <c r="I148" i="2" s="1"/>
  <c r="H147" i="2"/>
  <c r="I147" i="2" s="1"/>
  <c r="H146" i="2"/>
  <c r="I146" i="2" s="1"/>
  <c r="H145" i="2"/>
  <c r="I145" i="2" s="1"/>
  <c r="H144" i="2"/>
  <c r="I144" i="2" s="1"/>
  <c r="H140" i="2"/>
  <c r="I140" i="2" s="1"/>
  <c r="H139" i="2"/>
  <c r="I139" i="2" s="1"/>
  <c r="H135" i="2"/>
  <c r="I135" i="2" s="1"/>
  <c r="I136" i="2" s="1"/>
  <c r="I131" i="2"/>
  <c r="H131" i="2"/>
  <c r="H130" i="2"/>
  <c r="I130" i="2" s="1"/>
  <c r="I129" i="2"/>
  <c r="I132" i="2" s="1"/>
  <c r="H129" i="2"/>
  <c r="I125" i="2"/>
  <c r="H125" i="2"/>
  <c r="I124" i="2"/>
  <c r="H124" i="2"/>
  <c r="H123" i="2"/>
  <c r="I123" i="2" s="1"/>
  <c r="H122" i="2"/>
  <c r="I122" i="2" s="1"/>
  <c r="H121" i="2"/>
  <c r="I121" i="2" s="1"/>
  <c r="H120" i="2"/>
  <c r="I120" i="2" s="1"/>
  <c r="H119" i="2"/>
  <c r="I119" i="2" s="1"/>
  <c r="H118" i="2"/>
  <c r="I118" i="2" s="1"/>
  <c r="I117" i="2"/>
  <c r="H117" i="2"/>
  <c r="I116" i="2"/>
  <c r="H116" i="2"/>
  <c r="H115" i="2"/>
  <c r="I115" i="2" s="1"/>
  <c r="H114" i="2"/>
  <c r="I114" i="2" s="1"/>
  <c r="H113" i="2"/>
  <c r="I113" i="2" s="1"/>
  <c r="H112" i="2"/>
  <c r="I112" i="2" s="1"/>
  <c r="H111" i="2"/>
  <c r="I111" i="2" s="1"/>
  <c r="H110" i="2"/>
  <c r="I110" i="2" s="1"/>
  <c r="H106" i="2"/>
  <c r="I106" i="2" s="1"/>
  <c r="H105" i="2"/>
  <c r="I105" i="2" s="1"/>
  <c r="H104" i="2"/>
  <c r="I104" i="2" s="1"/>
  <c r="I103" i="2"/>
  <c r="H103" i="2"/>
  <c r="I102" i="2"/>
  <c r="H102" i="2"/>
  <c r="H101" i="2"/>
  <c r="I101" i="2" s="1"/>
  <c r="I100" i="2"/>
  <c r="H100" i="2"/>
  <c r="H99" i="2"/>
  <c r="I99" i="2" s="1"/>
  <c r="H98" i="2"/>
  <c r="I98" i="2" s="1"/>
  <c r="H97" i="2"/>
  <c r="I97" i="2" s="1"/>
  <c r="H96" i="2"/>
  <c r="I96" i="2" s="1"/>
  <c r="I95" i="2"/>
  <c r="H95" i="2"/>
  <c r="I94" i="2"/>
  <c r="H94" i="2"/>
  <c r="H93" i="2"/>
  <c r="I93" i="2" s="1"/>
  <c r="I92" i="2"/>
  <c r="H92" i="2"/>
  <c r="I87" i="2"/>
  <c r="H87" i="2"/>
  <c r="I86" i="2"/>
  <c r="H86" i="2"/>
  <c r="H85" i="2"/>
  <c r="I85" i="2" s="1"/>
  <c r="H84" i="2"/>
  <c r="I84" i="2" s="1"/>
  <c r="F84" i="2"/>
  <c r="I83" i="2"/>
  <c r="H83" i="2"/>
  <c r="H82" i="2"/>
  <c r="I82" i="2" s="1"/>
  <c r="I81" i="2"/>
  <c r="H81" i="2"/>
  <c r="I77" i="2"/>
  <c r="H77" i="2"/>
  <c r="F77" i="2"/>
  <c r="H76" i="2"/>
  <c r="F76" i="2"/>
  <c r="I76" i="2" s="1"/>
  <c r="H75" i="2"/>
  <c r="I75" i="2" s="1"/>
  <c r="H74" i="2"/>
  <c r="I74" i="2" s="1"/>
  <c r="I78" i="2" s="1"/>
  <c r="H70" i="2"/>
  <c r="I70" i="2" s="1"/>
  <c r="I69" i="2"/>
  <c r="H69" i="2"/>
  <c r="H68" i="2"/>
  <c r="I68" i="2" s="1"/>
  <c r="H67" i="2"/>
  <c r="I67" i="2" s="1"/>
  <c r="H63" i="2"/>
  <c r="I63" i="2" s="1"/>
  <c r="H62" i="2"/>
  <c r="I62" i="2" s="1"/>
  <c r="H60" i="2"/>
  <c r="I60" i="2" s="1"/>
  <c r="H55" i="2"/>
  <c r="I55" i="2" s="1"/>
  <c r="I54" i="2"/>
  <c r="H54" i="2"/>
  <c r="H53" i="2"/>
  <c r="I53" i="2" s="1"/>
  <c r="H52" i="2"/>
  <c r="I52" i="2" s="1"/>
  <c r="H51" i="2"/>
  <c r="I51" i="2" s="1"/>
  <c r="I56" i="2" s="1"/>
  <c r="H47" i="2"/>
  <c r="I47" i="2" s="1"/>
  <c r="I48" i="2" s="1"/>
  <c r="I43" i="2"/>
  <c r="I44" i="2" s="1"/>
  <c r="H43" i="2"/>
  <c r="H39" i="2"/>
  <c r="I39" i="2" s="1"/>
  <c r="H37" i="2"/>
  <c r="I37" i="2" s="1"/>
  <c r="I40" i="2" s="1"/>
  <c r="H33" i="2"/>
  <c r="I33" i="2" s="1"/>
  <c r="H32" i="2"/>
  <c r="I32" i="2" s="1"/>
  <c r="H30" i="2"/>
  <c r="I30" i="2" s="1"/>
  <c r="I29" i="2"/>
  <c r="H29" i="2"/>
  <c r="H24" i="2"/>
  <c r="I24" i="2" s="1"/>
  <c r="H23" i="2"/>
  <c r="I23" i="2" s="1"/>
  <c r="H22" i="2"/>
  <c r="I22" i="2" s="1"/>
  <c r="H18" i="2"/>
  <c r="I18" i="2" s="1"/>
  <c r="H17" i="2"/>
  <c r="I17" i="2" s="1"/>
  <c r="I19" i="2" s="1"/>
  <c r="L41" i="1" l="1"/>
  <c r="L102" i="6"/>
  <c r="J104" i="6"/>
  <c r="N12" i="6"/>
  <c r="M102" i="6"/>
  <c r="L156" i="2"/>
  <c r="L159" i="4"/>
  <c r="M159" i="4"/>
  <c r="J18" i="5"/>
  <c r="I18" i="5" s="1"/>
  <c r="J161" i="4"/>
  <c r="J19" i="5"/>
  <c r="I19" i="5" s="1"/>
  <c r="J172" i="3"/>
  <c r="N12" i="3"/>
  <c r="L170" i="3"/>
  <c r="J158" i="2"/>
  <c r="N12" i="2"/>
  <c r="J17" i="5"/>
  <c r="I17" i="5" s="1"/>
  <c r="N10" i="1"/>
  <c r="J43" i="1"/>
  <c r="M41" i="1"/>
  <c r="J16" i="5"/>
  <c r="I16" i="5" s="1"/>
  <c r="H17" i="5"/>
  <c r="G21" i="5"/>
  <c r="H21" i="5" s="1"/>
  <c r="I57" i="6"/>
  <c r="I97" i="6"/>
  <c r="I41" i="6"/>
  <c r="I22" i="6"/>
  <c r="I73" i="6"/>
  <c r="I106" i="4"/>
  <c r="I70" i="4"/>
  <c r="I34" i="4"/>
  <c r="I78" i="4"/>
  <c r="I126" i="4"/>
  <c r="I149" i="4"/>
  <c r="I19" i="4"/>
  <c r="I140" i="4"/>
  <c r="I55" i="4"/>
  <c r="I91" i="3"/>
  <c r="I140" i="3"/>
  <c r="I25" i="3"/>
  <c r="I170" i="3" s="1"/>
  <c r="I15" i="3" s="1"/>
  <c r="I82" i="3"/>
  <c r="I117" i="3"/>
  <c r="I71" i="2"/>
  <c r="I141" i="2"/>
  <c r="I150" i="2"/>
  <c r="I107" i="2"/>
  <c r="I25" i="2"/>
  <c r="I64" i="2"/>
  <c r="I126" i="2"/>
  <c r="I88" i="2"/>
  <c r="I34" i="2"/>
  <c r="I156" i="2" s="1"/>
  <c r="I15" i="2" s="1"/>
  <c r="H38" i="1"/>
  <c r="I38" i="1" s="1"/>
  <c r="I39" i="1" s="1"/>
  <c r="H34" i="1"/>
  <c r="I34" i="1" s="1"/>
  <c r="H33" i="1"/>
  <c r="I33" i="1" s="1"/>
  <c r="H32" i="1"/>
  <c r="I32" i="1" s="1"/>
  <c r="H31" i="1"/>
  <c r="I31" i="1" s="1"/>
  <c r="H30" i="1"/>
  <c r="I30" i="1" s="1"/>
  <c r="H26" i="1"/>
  <c r="I26" i="1" s="1"/>
  <c r="H25" i="1"/>
  <c r="I25" i="1" s="1"/>
  <c r="H24" i="1"/>
  <c r="I24" i="1" s="1"/>
  <c r="H21" i="1"/>
  <c r="I21" i="1" s="1"/>
  <c r="H20" i="1"/>
  <c r="I20" i="1" s="1"/>
  <c r="H16" i="1"/>
  <c r="I16" i="1" s="1"/>
  <c r="H15" i="1"/>
  <c r="I15" i="1" s="1"/>
  <c r="H14" i="1"/>
  <c r="I14" i="1" s="1"/>
  <c r="H13" i="1"/>
  <c r="I13" i="1" s="1"/>
  <c r="J21" i="5" l="1"/>
  <c r="I21" i="5" s="1"/>
  <c r="I102" i="6"/>
  <c r="I159" i="4"/>
  <c r="I15" i="4" s="1"/>
  <c r="I27" i="1"/>
  <c r="I22" i="1"/>
  <c r="I17" i="1"/>
  <c r="I35" i="1"/>
  <c r="J13" i="5" l="1"/>
  <c r="H23" i="5"/>
  <c r="I41" i="1"/>
  <c r="I11" i="1" s="1"/>
  <c r="L17" i="1"/>
</calcChain>
</file>

<file path=xl/sharedStrings.xml><?xml version="1.0" encoding="utf-8"?>
<sst xmlns="http://schemas.openxmlformats.org/spreadsheetml/2006/main" count="1855" uniqueCount="506">
  <si>
    <t>Obra: Ampliação e Reforma da Escola Municipal de Ensino Fundamental Valdomiro Mendes</t>
  </si>
  <si>
    <t>Data de preço: Sedop setembro/2022 SINAPI setembro/2022 com desoneração</t>
  </si>
  <si>
    <t>Unidade Federativa: Novo Progresso - PA</t>
  </si>
  <si>
    <t>BDI:</t>
  </si>
  <si>
    <t xml:space="preserve">Planilha Orçamentária </t>
  </si>
  <si>
    <t>Escola Municipal de Ensino Fundamental Valdomiro Mendes</t>
  </si>
  <si>
    <t>un</t>
  </si>
  <si>
    <t>ITEM</t>
  </si>
  <si>
    <t>CÓDIGO</t>
  </si>
  <si>
    <t>FONTE</t>
  </si>
  <si>
    <t>DESCRIÇÃO DOS SERVIÇOS</t>
  </si>
  <si>
    <t>UN.</t>
  </si>
  <si>
    <t>QUANT.</t>
  </si>
  <si>
    <t>PREÇO SEM BDI (R$)</t>
  </si>
  <si>
    <t>PREÇO COM BDI (R$)</t>
  </si>
  <si>
    <t>VALOR (R$)</t>
  </si>
  <si>
    <t>1.</t>
  </si>
  <si>
    <t>ÁREA EXTERNA</t>
  </si>
  <si>
    <t>1.1</t>
  </si>
  <si>
    <t>ADMINISTRAÇÃO LOCAL DA OBRA</t>
  </si>
  <si>
    <t>1.1.1</t>
  </si>
  <si>
    <t>SEDOP</t>
  </si>
  <si>
    <t>Almoxarife com encargos complementares</t>
  </si>
  <si>
    <t>meses</t>
  </si>
  <si>
    <t>1.1.2</t>
  </si>
  <si>
    <t>Encarregado geral de obras com encargos complementares</t>
  </si>
  <si>
    <t>1.1.3</t>
  </si>
  <si>
    <t>Engenheiro civil de obra junior com encargos complementares</t>
  </si>
  <si>
    <t>h</t>
  </si>
  <si>
    <t>1.1.4</t>
  </si>
  <si>
    <t>Vigia noturno com encargos complementares</t>
  </si>
  <si>
    <t>Subtotal</t>
  </si>
  <si>
    <t>1.2</t>
  </si>
  <si>
    <t>MOBILIZAÇÃO E DESMOBILIZAÇÃO</t>
  </si>
  <si>
    <t>1.2.1</t>
  </si>
  <si>
    <t>composição</t>
  </si>
  <si>
    <t>Mobilização de pessoal e equipamentos</t>
  </si>
  <si>
    <t>unid.</t>
  </si>
  <si>
    <t>1.2.2</t>
  </si>
  <si>
    <t>Desmobillização de pessoal e equipamentos</t>
  </si>
  <si>
    <t>1.3</t>
  </si>
  <si>
    <t xml:space="preserve">SERVIÇOS PRELIMINARES </t>
  </si>
  <si>
    <t>1.3.1</t>
  </si>
  <si>
    <t>Placa de obra em lona com plotagem de gráfica</t>
  </si>
  <si>
    <t>m²</t>
  </si>
  <si>
    <t>1.3.2</t>
  </si>
  <si>
    <t>Barracão de madeira/almoxarifado</t>
  </si>
  <si>
    <t>1.3.3</t>
  </si>
  <si>
    <t>Licenças e taxas da obra (acima de 500m2)</t>
  </si>
  <si>
    <t>cj</t>
  </si>
  <si>
    <t>1.4</t>
  </si>
  <si>
    <t>INSTALAÇÕES HIDRÁULICAS</t>
  </si>
  <si>
    <t>1.4.1</t>
  </si>
  <si>
    <t>Reservatorio elevado em concreto armado cap.=10.000lts-h=8.83m</t>
  </si>
  <si>
    <t>1.4.2</t>
  </si>
  <si>
    <t>Registro de gaveta 2.1/2" - bruto</t>
  </si>
  <si>
    <t>1.4.3</t>
  </si>
  <si>
    <t>Joelho/Cotovelo 90º PVC - JS - 75mm-LH</t>
  </si>
  <si>
    <t>1.4.4</t>
  </si>
  <si>
    <t>Adaptador Soldável longo c/ flanges livres (cx.d'água)</t>
  </si>
  <si>
    <t>1.4.5</t>
  </si>
  <si>
    <t>Te PVC c/ redução 75mm x 50mm - LS</t>
  </si>
  <si>
    <t>1.5</t>
  </si>
  <si>
    <t>SERVIÇOS COMPLEMENTARES</t>
  </si>
  <si>
    <t>1.5.1</t>
  </si>
  <si>
    <t>Placa de inauguração em aço inox/letras bx. relevo- (40 x 30cm)</t>
  </si>
  <si>
    <t>Custo TOTAL com BDI incluso</t>
  </si>
  <si>
    <t>Construção do Bloco Administrativo</t>
  </si>
  <si>
    <t>SERVIÇOS PRELIMINARES</t>
  </si>
  <si>
    <t>Locação da obra a trena</t>
  </si>
  <si>
    <t>Limpeza do terreno</t>
  </si>
  <si>
    <t>MOVIMENTO DE TERRAS</t>
  </si>
  <si>
    <t>Escavação manual ate 1.50m de profundidade</t>
  </si>
  <si>
    <t>m³</t>
  </si>
  <si>
    <t>Reaterro compactado</t>
  </si>
  <si>
    <t>1.2.3</t>
  </si>
  <si>
    <t>Aterro incluindo carga, descarga, transporte e apiloamento</t>
  </si>
  <si>
    <t xml:space="preserve">FUNDAÇÕES  </t>
  </si>
  <si>
    <t>ESTRUTURAS DE CONCRETO ARMADO  - SAPATAS</t>
  </si>
  <si>
    <t>1.3.1.1</t>
  </si>
  <si>
    <t>Lastro de concreto magro c/ seixo</t>
  </si>
  <si>
    <t>1.3.1.2</t>
  </si>
  <si>
    <t>Concreto armado Fck=15 MPA c/ forma mad. branca (incl. lançamento e adensamento)</t>
  </si>
  <si>
    <t>ESTRUTURAS DE CONCRETO ARMADO  - BALDRAMES</t>
  </si>
  <si>
    <t>1.3.2.1</t>
  </si>
  <si>
    <t>Forma c/ madeira branca</t>
  </si>
  <si>
    <t>1.3.2.2</t>
  </si>
  <si>
    <t>Baldrame em concreto armado c/ cinta de amarração</t>
  </si>
  <si>
    <t xml:space="preserve">SUPERESTRUTURA </t>
  </si>
  <si>
    <t>ESTRUTURAS DE CONCRETO ARMADO  - PILARES</t>
  </si>
  <si>
    <t>1.4.1.1</t>
  </si>
  <si>
    <t>Concreto armado fck=25MPA c/ forma mad. branca (incl. lançamento e adensamento)</t>
  </si>
  <si>
    <t>ESTRUTURAS DE CONCRETO ARMADO  - VIGAS</t>
  </si>
  <si>
    <t>1.4.2.1</t>
  </si>
  <si>
    <t>IMPERMEABILIZAÇÃO</t>
  </si>
  <si>
    <t>Impermeabilização para baldrame</t>
  </si>
  <si>
    <t>1.6</t>
  </si>
  <si>
    <t>ALVENARIAS E DIVISÓRIAS</t>
  </si>
  <si>
    <t>1.6.1</t>
  </si>
  <si>
    <t>Alvenaria tijolo de barro a cutelo</t>
  </si>
  <si>
    <t>1.7</t>
  </si>
  <si>
    <t>COBERTURA</t>
  </si>
  <si>
    <t>1.7.1</t>
  </si>
  <si>
    <t>Estrutura metálica p/ cobertura - 2 águas-vão 20m</t>
  </si>
  <si>
    <t>1.7.2</t>
  </si>
  <si>
    <t>Cobertura -Telha termoacústica</t>
  </si>
  <si>
    <t>1.7.3</t>
  </si>
  <si>
    <t>Cumeeira em aço galvanizado</t>
  </si>
  <si>
    <t>m</t>
  </si>
  <si>
    <t>1.7.4</t>
  </si>
  <si>
    <t>Calha em chapa galvanizada</t>
  </si>
  <si>
    <t>1.7.5</t>
  </si>
  <si>
    <t>SINAPI</t>
  </si>
  <si>
    <t>Rufo em chapa de aço galvanizado nº 24 com dobra de 25 cm</t>
  </si>
  <si>
    <t>1.8</t>
  </si>
  <si>
    <t>ESQUADRIAS</t>
  </si>
  <si>
    <t>1.8.1</t>
  </si>
  <si>
    <t>Portas</t>
  </si>
  <si>
    <t>1.8.1.1</t>
  </si>
  <si>
    <t>Esquadria mad. e=3cm c/ caix. aduela e alizar</t>
  </si>
  <si>
    <t>1.8.2</t>
  </si>
  <si>
    <t>Janelas</t>
  </si>
  <si>
    <t>1.8.2.1</t>
  </si>
  <si>
    <t>Esquadria basculante em vidro temperado de 8mm</t>
  </si>
  <si>
    <t>1.8.2.2</t>
  </si>
  <si>
    <t>Esquadria de correr em vidro temperado de 8mm</t>
  </si>
  <si>
    <t>1.9</t>
  </si>
  <si>
    <t>FERRAGENS</t>
  </si>
  <si>
    <t>1.9.1</t>
  </si>
  <si>
    <t>Ferragens p/ porta de banheiro</t>
  </si>
  <si>
    <t>1.9.2</t>
  </si>
  <si>
    <t>Ferragens p/ porta interna 1 fl.</t>
  </si>
  <si>
    <t>1.9.3</t>
  </si>
  <si>
    <t>Fechadura para porta de banheiro</t>
  </si>
  <si>
    <t>u n</t>
  </si>
  <si>
    <t>1.9.4</t>
  </si>
  <si>
    <t>Fechadura para porta interna</t>
  </si>
  <si>
    <t>1.10</t>
  </si>
  <si>
    <t>REVESTIMENTOS</t>
  </si>
  <si>
    <t>1.10.1</t>
  </si>
  <si>
    <t>Chapisco de cimento e areia no traço 1:3</t>
  </si>
  <si>
    <t>1.10.2</t>
  </si>
  <si>
    <t>Emboço com argamassa 1:6:Adit. Plast. - colunas</t>
  </si>
  <si>
    <t>1.10.3</t>
  </si>
  <si>
    <t>Reboco com argamassa 1:6:Adit. Plast.</t>
  </si>
  <si>
    <t>1.10.4</t>
  </si>
  <si>
    <t>Revestimento Cerâmico Padrão Médio</t>
  </si>
  <si>
    <t>1.11</t>
  </si>
  <si>
    <t>PISOS</t>
  </si>
  <si>
    <t>1.11.1</t>
  </si>
  <si>
    <t>Camada impermeabilizadora e=10cm c/ seixo</t>
  </si>
  <si>
    <t>1.11.2</t>
  </si>
  <si>
    <t>Camada regularizadora no traço 1:4</t>
  </si>
  <si>
    <t>1.11.3</t>
  </si>
  <si>
    <t>Porcelanato (natural) - Padrão Médio (rampa)</t>
  </si>
  <si>
    <t>1.11.4</t>
  </si>
  <si>
    <t>Porcelanato (natural) - Padrão Médio</t>
  </si>
  <si>
    <t>1.11.5</t>
  </si>
  <si>
    <t>Calçada (incl.alicerce, baldrame e concreto c/ junta seca)</t>
  </si>
  <si>
    <t>1.11.6</t>
  </si>
  <si>
    <t>Calçada (incl.alicerce, baldrame e concreto c/ junta seca) bicicletário</t>
  </si>
  <si>
    <t>1.11.7</t>
  </si>
  <si>
    <t>Soleira e peitoril - granito preto - e=2cm</t>
  </si>
  <si>
    <t xml:space="preserve">m  </t>
  </si>
  <si>
    <t>1.12</t>
  </si>
  <si>
    <t>HIDRO-SANITÁRIO</t>
  </si>
  <si>
    <t>1.12.1</t>
  </si>
  <si>
    <t>HIDRÁULICO</t>
  </si>
  <si>
    <t>1.12.1.1</t>
  </si>
  <si>
    <t>Bucha de redução JS - 50mm x 25mm (LH)</t>
  </si>
  <si>
    <t>1.12.1.2</t>
  </si>
  <si>
    <t>Bucha de redução JS - 75mm x 50mm (LH)</t>
  </si>
  <si>
    <t>1.12.1.3</t>
  </si>
  <si>
    <t>Joelho/Cotovelo 45º PVC JS - 50mm (LH)</t>
  </si>
  <si>
    <t>1.12.1.4</t>
  </si>
  <si>
    <t>Joelho/Cotovelo 90º PVC - JS - 25mm-LH</t>
  </si>
  <si>
    <t>1.12.1.5</t>
  </si>
  <si>
    <t>Joelho/Cotovelo 90º PVC - JS - 40mm-LH</t>
  </si>
  <si>
    <t>1.12.1.6</t>
  </si>
  <si>
    <t>Joelho/Cotovelo 90º PVC - JS - 50mm-LH</t>
  </si>
  <si>
    <t>1.12.1.7</t>
  </si>
  <si>
    <t>Joelho/Cotovelo 90º PVC SRM - 25mm X 1/2" (LH)</t>
  </si>
  <si>
    <t>1.12.1.8</t>
  </si>
  <si>
    <t>Te de redução 90° JS - 50mm x 25mm (LH)</t>
  </si>
  <si>
    <t>1.12.1.9</t>
  </si>
  <si>
    <t>Tê em PVC - JS - 50mm-LH</t>
  </si>
  <si>
    <t>1.12.1.10</t>
  </si>
  <si>
    <t>Tê em PVC - SRM - 25mm x 1/2" (LH)</t>
  </si>
  <si>
    <t>1.12.1.11</t>
  </si>
  <si>
    <t>Tubo em PVC - JS - 25mm (c/ rasgo na alvenaria)-LH</t>
  </si>
  <si>
    <t xml:space="preserve">m </t>
  </si>
  <si>
    <t>1.12.1.12</t>
  </si>
  <si>
    <t>Tubo em PVC - JS - 40mm (c/ rasgo na alvenaria)-LH</t>
  </si>
  <si>
    <t>1.12.1.13</t>
  </si>
  <si>
    <t>Tubo em PVC - JS - 50mm (c/ rasgo na alvenaria)-LH</t>
  </si>
  <si>
    <t>1.12.1.14</t>
  </si>
  <si>
    <t>Registro de gaveta c/ canopla - 3/4"</t>
  </si>
  <si>
    <t>1.12.1.15</t>
  </si>
  <si>
    <t>Valvula de descarga HYDRA cromada 1 1/2"</t>
  </si>
  <si>
    <t>1.13</t>
  </si>
  <si>
    <t>SANITÁRIO</t>
  </si>
  <si>
    <t>1.13.1</t>
  </si>
  <si>
    <t>Bucha de redução JS - 50mm x 40mm (LS)</t>
  </si>
  <si>
    <t>1.13.2</t>
  </si>
  <si>
    <t>Joelho/Cotovelo 45° PVC JS - 40mm - LS</t>
  </si>
  <si>
    <t>1.13.3</t>
  </si>
  <si>
    <t>Joelho/Cotovelo 45° PVC JS - 50mm - LS</t>
  </si>
  <si>
    <t>1.13.4</t>
  </si>
  <si>
    <t>Joelho/Cotovelo 45° PVC JS - 100mm - LS</t>
  </si>
  <si>
    <t>1.13.5</t>
  </si>
  <si>
    <t>Joelho/Cotovelo 90º RC em PVC - JS - 40mm-LS</t>
  </si>
  <si>
    <t>1.13.6</t>
  </si>
  <si>
    <t>Joelho/Cotovelo 90º RC em PVC - JS - 50mm-LS</t>
  </si>
  <si>
    <t>1.13.7</t>
  </si>
  <si>
    <t>Joelho/Cotovelo 90º RC em PVC - JS - 100mm-LS</t>
  </si>
  <si>
    <t>1.13.8</t>
  </si>
  <si>
    <t>Junção simples PVC JS - 100 x 50mm - LS</t>
  </si>
  <si>
    <t>1.13.9</t>
  </si>
  <si>
    <t>Junção simples PVC JS - 100 x 100mm - LS</t>
  </si>
  <si>
    <t>1.13.10</t>
  </si>
  <si>
    <t>Luva simples PVC 50mm - LS</t>
  </si>
  <si>
    <t>1.13.11</t>
  </si>
  <si>
    <t>Luva simples PVC 100mm - LS</t>
  </si>
  <si>
    <t>1.13.12</t>
  </si>
  <si>
    <t>Tê curto em PVC - JS - 50x50mm-LS</t>
  </si>
  <si>
    <t>1.13.13</t>
  </si>
  <si>
    <t>Caixa sifonada de PVC c/ grelha - 100x100x50mm</t>
  </si>
  <si>
    <t>1.13.14</t>
  </si>
  <si>
    <t>Tubo em PVC - 40mm (LS)</t>
  </si>
  <si>
    <t>1.13.15</t>
  </si>
  <si>
    <t>Tubo em PVC - 50mm (LS)</t>
  </si>
  <si>
    <t>1.13.16</t>
  </si>
  <si>
    <t>Tubo em PVC - 100mm (LS)</t>
  </si>
  <si>
    <t>1.14</t>
  </si>
  <si>
    <t>Louças e Metais</t>
  </si>
  <si>
    <t>1.14.1</t>
  </si>
  <si>
    <t>Bacia sifonada - PCD</t>
  </si>
  <si>
    <t>1.14.2</t>
  </si>
  <si>
    <t>Lavatório de louça s/ coluna (incl. torn.sifão e válvula )-PCD</t>
  </si>
  <si>
    <t>1.14.5</t>
  </si>
  <si>
    <t>Barra em aço inox (PCD)</t>
  </si>
  <si>
    <t>1.15</t>
  </si>
  <si>
    <t>FORRO</t>
  </si>
  <si>
    <t>1.15.1</t>
  </si>
  <si>
    <t>Forro em PVC 100mm entarugamento - metalico</t>
  </si>
  <si>
    <t>1.16</t>
  </si>
  <si>
    <t>PINTURAS E ACABAMENTOS</t>
  </si>
  <si>
    <t>1.16.1</t>
  </si>
  <si>
    <t>Acrilica fosca int./ext. c/massa e selador - 3 demaos</t>
  </si>
  <si>
    <t>1.16.2</t>
  </si>
  <si>
    <t>Verniz poliuretano sobre madeira (esquadrias/forro)</t>
  </si>
  <si>
    <t>1.17</t>
  </si>
  <si>
    <t>1.17.1</t>
  </si>
  <si>
    <t>Guarda-corpo em tubo de aço galvanizado 1 1/2"</t>
  </si>
  <si>
    <t>1.17.2</t>
  </si>
  <si>
    <t>Granito preto e=2cm (balcão da secretaria)</t>
  </si>
  <si>
    <t>1.17.3</t>
  </si>
  <si>
    <t xml:space="preserve">Grade de ferro em metalom (incl. pint.anti-corrosiva) </t>
  </si>
  <si>
    <t>1.17.4</t>
  </si>
  <si>
    <t>Grade de ferro 1/2" (incl. pint. anti-corrosiva) - bicicletário</t>
  </si>
  <si>
    <t>1.17.5</t>
  </si>
  <si>
    <t>Portão tubo/tela arame galv.c/ferragens (incl.pint.anti-corrosiva)</t>
  </si>
  <si>
    <t>1.17.6</t>
  </si>
  <si>
    <t>SINAPI-I</t>
  </si>
  <si>
    <t>Letra aço inox, chapa num, 22, recortado, h=20 cm (sem relevo)</t>
  </si>
  <si>
    <t>1.18</t>
  </si>
  <si>
    <t>SERVIÇOS FINAIS</t>
  </si>
  <si>
    <t>1.18.1</t>
  </si>
  <si>
    <t>Limpeza geral</t>
  </si>
  <si>
    <t>Construção do bloco novo de salas de aula</t>
  </si>
  <si>
    <t>ESTRUTURAS DE CONCRETO ARMADO  - VIGAS E LAJES</t>
  </si>
  <si>
    <t>Laje pré-moldada treliçada (Incl. capiamento)</t>
  </si>
  <si>
    <t>ESTRUTURAS DE CONCRETO ARMADO  - RAMPA</t>
  </si>
  <si>
    <t>1.4.3.1</t>
  </si>
  <si>
    <t>ESTRUTURAS DE CONCRETO ARMADO  - ESCADA</t>
  </si>
  <si>
    <t>1.4.4.1</t>
  </si>
  <si>
    <t>Reboco com argamassa 1:6:Adit. Plast. (laje)</t>
  </si>
  <si>
    <t>1.10.5</t>
  </si>
  <si>
    <t>Revestimento Cerâmico Padrão Médio (vestiários e paredes até 1,00 m de altura, interna e externa)</t>
  </si>
  <si>
    <t>Joelho/Cotovelo 45º PVC JS - 25mm (LH)</t>
  </si>
  <si>
    <t>Joelho/Cotovelo 45º PVC JS - 75mm (LH)</t>
  </si>
  <si>
    <t>Joelho/Cotovelo 90º PVC - JS - 20mm-LH</t>
  </si>
  <si>
    <t>Te de redução 90° JS - 75mm x 50mm (LH)</t>
  </si>
  <si>
    <t>Tê em PVC - JS - 25mm-LH</t>
  </si>
  <si>
    <t>Tê em PVC - JS - 75mm-LH</t>
  </si>
  <si>
    <t>1.12.1.16</t>
  </si>
  <si>
    <t>1.12.1.17</t>
  </si>
  <si>
    <t>1.12.1.18</t>
  </si>
  <si>
    <t>1.12.1.19</t>
  </si>
  <si>
    <t>Tubo em PVC - JS - 75mm (c/ rasgo na alvenaria)-LH</t>
  </si>
  <si>
    <t>1.12.1.20</t>
  </si>
  <si>
    <t>Registro de gaveta c/ canopla - 1 1/2"</t>
  </si>
  <si>
    <t>1.12.1.21</t>
  </si>
  <si>
    <t>1.12.1.22</t>
  </si>
  <si>
    <t>Junção simples PVC JS - 40 x 40mm - LS</t>
  </si>
  <si>
    <t>Junção simples PVC JS - 50 x 50mm - LS</t>
  </si>
  <si>
    <t>Te PVC c/ redução 100mm x 50mm - LS</t>
  </si>
  <si>
    <t>1.13.17</t>
  </si>
  <si>
    <t>1.13.18</t>
  </si>
  <si>
    <t>1.13.19</t>
  </si>
  <si>
    <t>1.13.20</t>
  </si>
  <si>
    <t>Caixa em alvenaria de 60x60x60cm c/ tpo. concreto</t>
  </si>
  <si>
    <t>Bacia sifonada de louça c/ assento</t>
  </si>
  <si>
    <t>1.14.3</t>
  </si>
  <si>
    <t>1.14.4</t>
  </si>
  <si>
    <t>Mictorio individual em louça c/ acessorios</t>
  </si>
  <si>
    <t>Tanque de louça c/ torneira, sifao e valvula</t>
  </si>
  <si>
    <t>1.14.6</t>
  </si>
  <si>
    <t>Cuba de louça de embutir</t>
  </si>
  <si>
    <t>1.14.7</t>
  </si>
  <si>
    <t>Granito e=2cm</t>
  </si>
  <si>
    <t>1.14.8</t>
  </si>
  <si>
    <t>Escola Municipal de Ensino Funamental Valdomiro Mendes</t>
  </si>
  <si>
    <t>Vestiário da quadra coberta</t>
  </si>
  <si>
    <t xml:space="preserve">ALVENARIAS </t>
  </si>
  <si>
    <t>Alvenaria tijolo de barro a singelo</t>
  </si>
  <si>
    <t>1.6.2</t>
  </si>
  <si>
    <t>Encunhamento de alvenaria de vedação com tijolo maciço</t>
  </si>
  <si>
    <t>1.8.1.2</t>
  </si>
  <si>
    <t>Esquadria c/ venezianas de aluminio natural c/ ferragens</t>
  </si>
  <si>
    <t>Cerâmica Terragres 10x10cm</t>
  </si>
  <si>
    <t>Lajota ceramica - (Padrão Médio)</t>
  </si>
  <si>
    <t>1.12.2</t>
  </si>
  <si>
    <t>1.12.3</t>
  </si>
  <si>
    <t>1.12.4</t>
  </si>
  <si>
    <t>1.12.5</t>
  </si>
  <si>
    <t>1.12.6</t>
  </si>
  <si>
    <t>1.12.7</t>
  </si>
  <si>
    <t>1.12.8</t>
  </si>
  <si>
    <t>1.12.9</t>
  </si>
  <si>
    <t>1.12.10</t>
  </si>
  <si>
    <t>1.12.11</t>
  </si>
  <si>
    <t>1.12.12</t>
  </si>
  <si>
    <t>1.12.13</t>
  </si>
  <si>
    <t>1.12.14</t>
  </si>
  <si>
    <t>1.12.15</t>
  </si>
  <si>
    <t>1.12.16</t>
  </si>
  <si>
    <t>1.12.17</t>
  </si>
  <si>
    <t>Registro de pressao c/ canopla - 3/4"</t>
  </si>
  <si>
    <t>1.12.18</t>
  </si>
  <si>
    <t>Bacia sifonada - PNE</t>
  </si>
  <si>
    <t>Lavatório de louça s/ coluna (incl. torn.sifão e válvula )-PNE</t>
  </si>
  <si>
    <t>Banco retrátil (p/ banheiro PNE)</t>
  </si>
  <si>
    <t>Chuveiro em PVC</t>
  </si>
  <si>
    <t>Torneira para lavatório de mesa com fechamento automático</t>
  </si>
  <si>
    <t>1.14.9</t>
  </si>
  <si>
    <t>Sifão plástico flexível</t>
  </si>
  <si>
    <t>1.14.10</t>
  </si>
  <si>
    <t>Valvula de retençao vertical 1 1/2" - recalque</t>
  </si>
  <si>
    <t>1.14.11</t>
  </si>
  <si>
    <t>Barra em aço inox (PNE)</t>
  </si>
  <si>
    <t>Banco em concreto c=2,4m, l=0,4m e h=0,45m</t>
  </si>
  <si>
    <t>Data de preço: Sedop setembro/2022 com desoneração - SINAPI SET/2022</t>
  </si>
  <si>
    <t>PLANILHA ORÇAMENTÁRIA</t>
  </si>
  <si>
    <t>BLOCO ADMINISTRATIVO</t>
  </si>
  <si>
    <t>VESTIÁRIO DA QUADRA</t>
  </si>
  <si>
    <t>BLOCO SALAS NOVAS</t>
  </si>
  <si>
    <t>INSTALAÇÕES ELÉTRICAS</t>
  </si>
  <si>
    <t>CUSTO TOTAL</t>
  </si>
  <si>
    <t>INST. ELÉTRICAS / LÓGICA - GEARL</t>
  </si>
  <si>
    <t>QUADROS E CAIXAS</t>
  </si>
  <si>
    <t>Centro de distribuiçao p/ 24 disjuntores (c/ barramento)</t>
  </si>
  <si>
    <t>Centro de distribuiçao p/ 32 disjuntores (c/ barramento)</t>
  </si>
  <si>
    <t>Caixa plástica 4"x2"</t>
  </si>
  <si>
    <t>Caixa plástica 4"x4"</t>
  </si>
  <si>
    <t>1.1.5</t>
  </si>
  <si>
    <t>Caixa em alvenaria de 40x40x40cm c/ tpo. concreto</t>
  </si>
  <si>
    <t>1.1.6</t>
  </si>
  <si>
    <t>Caixa de passagem ch. aço 100x100x80mm</t>
  </si>
  <si>
    <t>DISJUNTORES</t>
  </si>
  <si>
    <t>Disjuntor 1P - 10 a 30A</t>
  </si>
  <si>
    <t>Disjuntor 2P - 6 a 32A</t>
  </si>
  <si>
    <t>Proteção contra surto Classe II,1P,20KA,175V</t>
  </si>
  <si>
    <t>1.2.4</t>
  </si>
  <si>
    <t>Disjuntor 3P - 15 a 50A</t>
  </si>
  <si>
    <t>1.2.5</t>
  </si>
  <si>
    <t>Disjuntor TJD 3P - 300A</t>
  </si>
  <si>
    <t>ELETRODUTOS,CONDULETES E CALHAS</t>
  </si>
  <si>
    <t>Bucha e arruela de alumínio de 2 1/2"</t>
  </si>
  <si>
    <t>Luva p/ elet. PVC de 2 1/2" (IE)</t>
  </si>
  <si>
    <t>bucha de nylon S6 com parafuso de 4,20 x 40,00 mm em aço zincado com rosca soberba</t>
  </si>
  <si>
    <t>1.3.4</t>
  </si>
  <si>
    <t>Fixação de bucha de nylon com parafuso (mão de obra)</t>
  </si>
  <si>
    <t>1.3.5</t>
  </si>
  <si>
    <t>Eletroduto flexível PVC corrugado 3/4"</t>
  </si>
  <si>
    <t>1.3.6</t>
  </si>
  <si>
    <t>Eletroduto rígido roscável PVC, diâmetro 2.1/2", fornecimento e instalação</t>
  </si>
  <si>
    <t>1.3.7</t>
  </si>
  <si>
    <t>Eletroduto flexível PVC corrugado de 1"</t>
  </si>
  <si>
    <t>1.3.8</t>
  </si>
  <si>
    <t>Braçadeira tipo "D' p/ elet de 2 1/2"</t>
  </si>
  <si>
    <t>1.3.9</t>
  </si>
  <si>
    <t>Eletroduto PVC de 2"</t>
  </si>
  <si>
    <t>1.3.10</t>
  </si>
  <si>
    <t>Eletroduto PVC de 3"</t>
  </si>
  <si>
    <t>CABOS</t>
  </si>
  <si>
    <t>Cabo de cobre   4mm2 - 1 KV</t>
  </si>
  <si>
    <t>Cabo de cobre   6mm2 - 1  KV</t>
  </si>
  <si>
    <t>Cabo de cobre  10mm2 - 1 KV</t>
  </si>
  <si>
    <t>Cabo de cobre  16mm2 - 1 KV</t>
  </si>
  <si>
    <t>Cabo de cobre  25mm2 - 1KV</t>
  </si>
  <si>
    <t>1.4.6</t>
  </si>
  <si>
    <t>Cabo de cobre 2,5mm2 - 1 KV</t>
  </si>
  <si>
    <t>1.4.7</t>
  </si>
  <si>
    <t>Cabo de cobre  1.5mm2 - 1 KV</t>
  </si>
  <si>
    <t>1.4.8</t>
  </si>
  <si>
    <t>Cabo de cobre 150 mm² - 1 KV</t>
  </si>
  <si>
    <t>PONTOS, TOMADAS E INTERRUPTORES</t>
  </si>
  <si>
    <t>Interruptor 1 tecla simples (s/fiaçao)</t>
  </si>
  <si>
    <t>pt</t>
  </si>
  <si>
    <t>1.5.2</t>
  </si>
  <si>
    <t>Interruptor 1 tecla+tomada (s/fiaçao)</t>
  </si>
  <si>
    <t>1.5.3</t>
  </si>
  <si>
    <t>Interruptor 2 teclas +Tomada 2P +T (s/fiação</t>
  </si>
  <si>
    <t>1.5.4</t>
  </si>
  <si>
    <t>Tomada 2P+T 10A (s/fiaçao)</t>
  </si>
  <si>
    <t>LUMINÁRIAS</t>
  </si>
  <si>
    <t>Lâmpada vapor metálico 400W</t>
  </si>
  <si>
    <t>Luminária  c/ lâmp de emergência</t>
  </si>
  <si>
    <t>1.6.3</t>
  </si>
  <si>
    <t>Luminária de sobrepor com aletas e 2 lâmpadas de Led de 10W</t>
  </si>
  <si>
    <t>1.6.4</t>
  </si>
  <si>
    <t>Luminária de sobrepor com aletas e 2 lâmpadas de Led de 18W</t>
  </si>
  <si>
    <t>1.6.5</t>
  </si>
  <si>
    <t>Projetor retangular 400W</t>
  </si>
  <si>
    <t>ALIMENTAÇÃO, MEDIÇÃO, PROTEÇÃO E MOTORES</t>
  </si>
  <si>
    <t>Cabo de cobre nú 35mm²</t>
  </si>
  <si>
    <t>Cabo de cobre nú 50mm²</t>
  </si>
  <si>
    <t>Mastro simples de fo go p/ para-raio (c/ acessorios)</t>
  </si>
  <si>
    <t>Mureta de mediçao em alv.c/laje em conc.(c=2.20/l=0.50/h=2.0m)</t>
  </si>
  <si>
    <t>COMP. PRÓPRIA</t>
  </si>
  <si>
    <t>Terminal aéreo em latão (captor), com conector e fixação horizontal 5/16"x350mm, fixado sobre telha termoacústica</t>
  </si>
  <si>
    <t>1.7.6</t>
  </si>
  <si>
    <t>Pára-Raio latao cromado tipo Franklin (s/acess.)</t>
  </si>
  <si>
    <t>1.7.7</t>
  </si>
  <si>
    <t>Subestação aérea c/ transformador 45 KVA (incl.poste, acessorios e cabine de mediçao)</t>
  </si>
  <si>
    <t>ACESSÓRIOS E CONEXÕES (I)</t>
  </si>
  <si>
    <t>Conector de emenda para cabo  4,0 mm²</t>
  </si>
  <si>
    <t>Conector para haste de aterramento de 5/8"</t>
  </si>
  <si>
    <t>1.8.3</t>
  </si>
  <si>
    <t>Conector TPF de 50mm²</t>
  </si>
  <si>
    <t>1.8.4</t>
  </si>
  <si>
    <t>Curva  90º p/ elet. PVC 1" (IE)</t>
  </si>
  <si>
    <t>1.8.5</t>
  </si>
  <si>
    <t>Suporte isolado c/ braçadeira p/ para raio</t>
  </si>
  <si>
    <t>1.8.6</t>
  </si>
  <si>
    <t>Suporte isolador simples</t>
  </si>
  <si>
    <t>ACESSÓRIOS E CONEXÕES (II)</t>
  </si>
  <si>
    <t>Base para mastro 1 1/2"</t>
  </si>
  <si>
    <t>Braçadeira tipo cunha c/ parafuso</t>
  </si>
  <si>
    <t>Haste de Aço cobreada 5/8"x3,0m c/ conector</t>
  </si>
  <si>
    <t>Caixa ZB - inspeção c/ tampa de aço</t>
  </si>
  <si>
    <t>1.9.5</t>
  </si>
  <si>
    <t>Ponto de solda exotérmica</t>
  </si>
  <si>
    <t>LÓGICA</t>
  </si>
  <si>
    <t>Ponto eletrico estabilizado (incl. eletr.,cx.,fiaçao e tomada)</t>
  </si>
  <si>
    <t>Ponto de logica - UTP (incl. eletr.,cabo e conector)</t>
  </si>
  <si>
    <t>Tomada femea RJ-45 completa</t>
  </si>
  <si>
    <t>171178</t>
  </si>
  <si>
    <t>Rack de 19" 05 U/A</t>
  </si>
  <si>
    <t>171185</t>
  </si>
  <si>
    <t>Switch 24 portas</t>
  </si>
  <si>
    <t>1.10.6</t>
  </si>
  <si>
    <t>Eletrocalha de metal curve "U"perf. 50x50 - 3m</t>
  </si>
  <si>
    <t>1.10.7</t>
  </si>
  <si>
    <t>171180</t>
  </si>
  <si>
    <t>Cabo UTP par trançado 04P 24 AWG Cat 6e</t>
  </si>
  <si>
    <t>INSTALAÇÕES DE AR CONDICIONADO</t>
  </si>
  <si>
    <t>Ponto de dreno p/ split (10m)</t>
  </si>
  <si>
    <t>Ponto p/ar condicionado(tubul.,cj.airstop e fiaçao)</t>
  </si>
  <si>
    <t>VALOR DA MEDIÇÃO</t>
  </si>
  <si>
    <t>QUANTIDADE</t>
  </si>
  <si>
    <t>VALOR ACUMULADO</t>
  </si>
  <si>
    <t>% ACUMULADO</t>
  </si>
  <si>
    <t>% MEDIDO NO PERÍODO</t>
  </si>
  <si>
    <t>VALOR</t>
  </si>
  <si>
    <t>total item 1</t>
  </si>
  <si>
    <t>total item 1.2</t>
  </si>
  <si>
    <t>total item 1.3</t>
  </si>
  <si>
    <t>total item 1.4</t>
  </si>
  <si>
    <t>total item 1.5</t>
  </si>
  <si>
    <t>TOTAL MEDIDO</t>
  </si>
  <si>
    <t>IMPORTA A PRESENTE MEDIÇÃO EM:</t>
  </si>
  <si>
    <t>FISCALIZAÇÃO PREFEITURA:</t>
  </si>
  <si>
    <t>________________________________________</t>
  </si>
  <si>
    <t>Assinatura</t>
  </si>
  <si>
    <t>CONTRATADA:</t>
  </si>
  <si>
    <t>__________________________
ANDERSON FERNANDO LISIAK
ENGENHEIRO CIVIL
CREA/MT N° 122020342-4</t>
  </si>
  <si>
    <t>QUADRO RESUMO MEDIÇÕES</t>
  </si>
  <si>
    <t>total item 1.1</t>
  </si>
  <si>
    <t>total item 1.6</t>
  </si>
  <si>
    <t>total item 1.7</t>
  </si>
  <si>
    <t>total item 1.8</t>
  </si>
  <si>
    <t>total item 1.9</t>
  </si>
  <si>
    <t>total item 1.10</t>
  </si>
  <si>
    <t>total item 1.18</t>
  </si>
  <si>
    <t>total item 1.17</t>
  </si>
  <si>
    <t>total item 1.16</t>
  </si>
  <si>
    <t>total item 1.15</t>
  </si>
  <si>
    <t>total item 1.14</t>
  </si>
  <si>
    <t>total item 1.13</t>
  </si>
  <si>
    <t>total item 1.12</t>
  </si>
  <si>
    <t>total item 1.11</t>
  </si>
  <si>
    <t>__________________________
ASSINATURA</t>
  </si>
  <si>
    <t>Periodo medição: 06/09/2023 a 26/09/2023</t>
  </si>
  <si>
    <t>9ª MEDIÇÃO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</si>
</sst>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charset val="134"/>
    </font>
    <font>
      <b/>
      <sz val="10"/>
      <name val="Arial"/>
      <charset val="134"/>
    </font>
    <font>
      <sz val="10"/>
      <name val="Arial"/>
      <charset val="134"/>
    </font>
    <font>
      <sz val="10"/>
      <name val="Arial"/>
      <family val="2"/>
    </font>
    <font>
      <b/>
      <sz val="10"/>
      <name val="Arial"/>
      <family val="2"/>
    </font>
    <font>
      <b/>
      <i/>
      <sz val="16"/>
      <name val="Verdana"/>
      <charset val="134"/>
    </font>
    <font>
      <b/>
      <i/>
      <sz val="14"/>
      <name val="Arial"/>
      <charset val="134"/>
    </font>
    <font>
      <b/>
      <sz val="14"/>
      <name val="Arial"/>
      <charset val="134"/>
    </font>
    <font>
      <b/>
      <sz val="12"/>
      <name val="Arial"/>
      <charset val="134"/>
    </font>
    <font>
      <b/>
      <sz val="9"/>
      <name val="Arial"/>
      <charset val="134"/>
    </font>
    <font>
      <sz val="9"/>
      <name val="Arial"/>
      <family val="2"/>
    </font>
    <font>
      <sz val="11"/>
      <color rgb="FF000000"/>
      <name val="Arial"/>
      <charset val="134"/>
    </font>
    <font>
      <sz val="9"/>
      <name val="Arial"/>
      <charset val="134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1"/>
    </font>
    <font>
      <b/>
      <sz val="6.5"/>
      <color rgb="FF0070C0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rgb="FFC6E0B4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</cellStyleXfs>
  <cellXfs count="303">
    <xf numFmtId="0" fontId="0" fillId="0" borderId="0" xfId="0"/>
    <xf numFmtId="164" fontId="3" fillId="0" borderId="0" xfId="2" applyFont="1" applyFill="1" applyBorder="1" applyAlignment="1">
      <alignment vertical="center"/>
    </xf>
    <xf numFmtId="164" fontId="0" fillId="0" borderId="0" xfId="2" applyFont="1" applyFill="1" applyBorder="1" applyAlignment="1">
      <alignment vertical="center"/>
    </xf>
    <xf numFmtId="164" fontId="0" fillId="0" borderId="0" xfId="3" applyFont="1" applyAlignment="1">
      <alignment horizontal="right" vertical="center"/>
    </xf>
    <xf numFmtId="164" fontId="3" fillId="0" borderId="0" xfId="3" applyFont="1" applyFill="1" applyBorder="1" applyAlignment="1">
      <alignment horizontal="right" vertical="center" wrapText="1"/>
    </xf>
    <xf numFmtId="10" fontId="3" fillId="0" borderId="0" xfId="1" applyNumberFormat="1" applyFont="1" applyFill="1" applyBorder="1" applyAlignment="1">
      <alignment horizontal="left" vertical="center" wrapText="1"/>
    </xf>
    <xf numFmtId="0" fontId="3" fillId="0" borderId="1" xfId="4" applyFont="1" applyBorder="1" applyAlignment="1">
      <alignment horizontal="center"/>
    </xf>
    <xf numFmtId="0" fontId="3" fillId="0" borderId="1" xfId="4" applyFont="1" applyBorder="1" applyAlignment="1">
      <alignment horizontal="left" vertical="center"/>
    </xf>
    <xf numFmtId="0" fontId="3" fillId="0" borderId="1" xfId="4" applyFont="1" applyBorder="1" applyAlignment="1">
      <alignment horizontal="center" vertical="center"/>
    </xf>
    <xf numFmtId="164" fontId="3" fillId="0" borderId="1" xfId="3" applyFont="1" applyFill="1" applyBorder="1" applyAlignment="1">
      <alignment horizontal="center" vertical="center"/>
    </xf>
    <xf numFmtId="164" fontId="3" fillId="0" borderId="1" xfId="3" applyFont="1" applyFill="1" applyBorder="1" applyAlignment="1">
      <alignment vertical="center"/>
    </xf>
    <xf numFmtId="43" fontId="3" fillId="0" borderId="1" xfId="4" applyNumberFormat="1" applyFont="1" applyBorder="1" applyAlignment="1">
      <alignment vertical="center"/>
    </xf>
    <xf numFmtId="0" fontId="3" fillId="0" borderId="0" xfId="4" applyFont="1" applyAlignment="1">
      <alignment horizontal="center"/>
    </xf>
    <xf numFmtId="0" fontId="3" fillId="0" borderId="0" xfId="4" applyFont="1" applyAlignment="1">
      <alignment horizontal="left" vertical="center"/>
    </xf>
    <xf numFmtId="0" fontId="3" fillId="0" borderId="0" xfId="4" applyFont="1" applyAlignment="1">
      <alignment horizontal="center" vertical="center"/>
    </xf>
    <xf numFmtId="164" fontId="3" fillId="0" borderId="0" xfId="3" applyFont="1" applyFill="1" applyBorder="1" applyAlignment="1">
      <alignment horizontal="center" vertical="center"/>
    </xf>
    <xf numFmtId="164" fontId="3" fillId="0" borderId="0" xfId="3" applyFont="1" applyFill="1" applyBorder="1" applyAlignment="1">
      <alignment vertical="center"/>
    </xf>
    <xf numFmtId="43" fontId="3" fillId="0" borderId="0" xfId="4" applyNumberFormat="1" applyFont="1" applyAlignment="1">
      <alignment vertical="center"/>
    </xf>
    <xf numFmtId="49" fontId="3" fillId="2" borderId="2" xfId="4" applyNumberFormat="1" applyFont="1" applyFill="1" applyBorder="1" applyAlignment="1">
      <alignment horizontal="center" vertical="center"/>
    </xf>
    <xf numFmtId="49" fontId="3" fillId="2" borderId="3" xfId="4" applyNumberFormat="1" applyFont="1" applyFill="1" applyBorder="1" applyAlignment="1">
      <alignment horizontal="center" vertical="center"/>
    </xf>
    <xf numFmtId="164" fontId="3" fillId="2" borderId="3" xfId="5" applyFont="1" applyFill="1" applyBorder="1" applyAlignment="1">
      <alignment horizontal="center" vertical="center"/>
    </xf>
    <xf numFmtId="164" fontId="3" fillId="2" borderId="3" xfId="6" applyFont="1" applyFill="1" applyBorder="1" applyAlignment="1">
      <alignment horizontal="center" vertical="center" wrapText="1"/>
    </xf>
    <xf numFmtId="164" fontId="3" fillId="2" borderId="4" xfId="6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4" fontId="0" fillId="0" borderId="0" xfId="3" applyFont="1" applyAlignment="1">
      <alignment horizontal="center" vertical="center"/>
    </xf>
    <xf numFmtId="164" fontId="0" fillId="0" borderId="0" xfId="3" applyFont="1" applyAlignment="1">
      <alignment vertical="center"/>
    </xf>
    <xf numFmtId="0" fontId="3" fillId="3" borderId="1" xfId="4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center"/>
    </xf>
    <xf numFmtId="0" fontId="3" fillId="3" borderId="1" xfId="4" applyFont="1" applyFill="1" applyBorder="1" applyAlignment="1">
      <alignment vertical="center"/>
    </xf>
    <xf numFmtId="164" fontId="3" fillId="3" borderId="1" xfId="3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4" applyFont="1" applyBorder="1" applyAlignment="1">
      <alignment horizontal="center" vertical="center" wrapText="1"/>
    </xf>
    <xf numFmtId="0" fontId="0" fillId="0" borderId="1" xfId="4" applyFont="1" applyBorder="1" applyAlignment="1">
      <alignment horizontal="center" vertical="center"/>
    </xf>
    <xf numFmtId="0" fontId="0" fillId="0" borderId="1" xfId="4" applyFont="1" applyBorder="1" applyAlignment="1">
      <alignment horizontal="left" vertical="center" wrapText="1"/>
    </xf>
    <xf numFmtId="164" fontId="0" fillId="0" borderId="1" xfId="3" applyFont="1" applyFill="1" applyBorder="1" applyAlignment="1">
      <alignment horizontal="right" vertical="center"/>
    </xf>
    <xf numFmtId="164" fontId="0" fillId="0" borderId="1" xfId="2" applyFont="1" applyFill="1" applyBorder="1" applyAlignment="1">
      <alignment horizontal="right" vertical="center"/>
    </xf>
    <xf numFmtId="164" fontId="0" fillId="0" borderId="1" xfId="2" applyFont="1" applyFill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right" vertical="center" wrapText="1"/>
    </xf>
    <xf numFmtId="164" fontId="3" fillId="0" borderId="1" xfId="3" applyFont="1" applyFill="1" applyBorder="1" applyAlignment="1">
      <alignment horizontal="right" vertical="center" wrapText="1"/>
    </xf>
    <xf numFmtId="164" fontId="3" fillId="0" borderId="1" xfId="3" applyFont="1" applyFill="1" applyBorder="1" applyAlignment="1">
      <alignment vertical="center" wrapText="1"/>
    </xf>
    <xf numFmtId="0" fontId="0" fillId="0" borderId="1" xfId="7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3" applyFont="1" applyFill="1" applyBorder="1" applyAlignment="1">
      <alignment horizontal="right" vertical="center" wrapText="1"/>
    </xf>
    <xf numFmtId="164" fontId="0" fillId="0" borderId="1" xfId="2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164" fontId="3" fillId="0" borderId="0" xfId="3" applyFont="1" applyFill="1" applyBorder="1" applyAlignment="1">
      <alignment vertical="center" wrapText="1"/>
    </xf>
    <xf numFmtId="0" fontId="0" fillId="4" borderId="1" xfId="4" applyFont="1" applyFill="1" applyBorder="1" applyAlignment="1">
      <alignment horizontal="center" vertical="center"/>
    </xf>
    <xf numFmtId="0" fontId="0" fillId="0" borderId="1" xfId="4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4" borderId="1" xfId="4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3" applyFont="1" applyFill="1" applyBorder="1" applyAlignment="1">
      <alignment horizontal="right" vertical="center"/>
    </xf>
    <xf numFmtId="164" fontId="0" fillId="0" borderId="0" xfId="3" applyFont="1" applyBorder="1" applyAlignment="1">
      <alignment horizontal="right" vertical="center"/>
    </xf>
    <xf numFmtId="49" fontId="3" fillId="2" borderId="5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164" fontId="3" fillId="0" borderId="0" xfId="6" applyFont="1" applyFill="1" applyBorder="1" applyAlignment="1">
      <alignment vertical="center"/>
    </xf>
    <xf numFmtId="164" fontId="3" fillId="3" borderId="1" xfId="6" applyFont="1" applyFill="1" applyBorder="1" applyAlignment="1">
      <alignment vertical="center"/>
    </xf>
    <xf numFmtId="0" fontId="0" fillId="0" borderId="1" xfId="0" applyBorder="1"/>
    <xf numFmtId="164" fontId="0" fillId="0" borderId="1" xfId="6" applyFont="1" applyFill="1" applyBorder="1" applyAlignment="1">
      <alignment horizontal="right" vertical="center"/>
    </xf>
    <xf numFmtId="164" fontId="3" fillId="0" borderId="1" xfId="6" applyFont="1" applyFill="1" applyBorder="1" applyAlignment="1">
      <alignment horizontal="right" vertical="center" wrapText="1"/>
    </xf>
    <xf numFmtId="164" fontId="3" fillId="0" borderId="1" xfId="6" applyFont="1" applyFill="1" applyBorder="1" applyAlignment="1">
      <alignment vertical="center" wrapText="1"/>
    </xf>
    <xf numFmtId="164" fontId="0" fillId="0" borderId="1" xfId="6" applyFont="1" applyFill="1" applyBorder="1" applyAlignment="1">
      <alignment horizontal="right" vertical="center" wrapText="1"/>
    </xf>
    <xf numFmtId="164" fontId="0" fillId="0" borderId="1" xfId="2" applyFont="1" applyFill="1" applyBorder="1" applyAlignment="1">
      <alignment vertical="center" wrapText="1"/>
    </xf>
    <xf numFmtId="0" fontId="0" fillId="0" borderId="6" xfId="4" applyFont="1" applyBorder="1" applyAlignment="1">
      <alignment horizontal="center" vertical="center" wrapText="1"/>
    </xf>
    <xf numFmtId="0" fontId="0" fillId="0" borderId="5" xfId="0" applyBorder="1"/>
    <xf numFmtId="164" fontId="3" fillId="0" borderId="0" xfId="6" applyFont="1" applyFill="1" applyBorder="1" applyAlignment="1">
      <alignment horizontal="right" vertical="center" wrapText="1"/>
    </xf>
    <xf numFmtId="164" fontId="3" fillId="0" borderId="0" xfId="6" applyFont="1" applyFill="1" applyBorder="1" applyAlignment="1">
      <alignment vertical="center" wrapText="1"/>
    </xf>
    <xf numFmtId="0" fontId="3" fillId="0" borderId="1" xfId="4" applyFont="1" applyBorder="1" applyAlignment="1">
      <alignment vertical="center"/>
    </xf>
    <xf numFmtId="0" fontId="0" fillId="0" borderId="1" xfId="4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5" fillId="0" borderId="1" xfId="4" applyFont="1" applyBorder="1" applyAlignment="1">
      <alignment horizontal="center" vertical="center"/>
    </xf>
    <xf numFmtId="164" fontId="6" fillId="0" borderId="1" xfId="2" applyFont="1" applyFill="1" applyBorder="1" applyAlignment="1">
      <alignment vertical="center"/>
    </xf>
    <xf numFmtId="0" fontId="0" fillId="0" borderId="0" xfId="0" applyAlignment="1">
      <alignment wrapText="1"/>
    </xf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0" fillId="2" borderId="1" xfId="4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64" fontId="0" fillId="2" borderId="1" xfId="6" applyFont="1" applyFill="1" applyBorder="1" applyAlignment="1">
      <alignment horizontal="right" vertical="center"/>
    </xf>
    <xf numFmtId="164" fontId="0" fillId="2" borderId="1" xfId="2" applyFont="1" applyFill="1" applyBorder="1" applyAlignment="1">
      <alignment horizontal="right" vertical="center"/>
    </xf>
    <xf numFmtId="164" fontId="0" fillId="2" borderId="1" xfId="2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4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164" fontId="0" fillId="2" borderId="6" xfId="6" applyFont="1" applyFill="1" applyBorder="1" applyAlignment="1">
      <alignment horizontal="right" vertical="center" wrapText="1"/>
    </xf>
    <xf numFmtId="164" fontId="0" fillId="2" borderId="7" xfId="2" applyFont="1" applyFill="1" applyBorder="1" applyAlignment="1">
      <alignment horizontal="right" vertical="center" wrapText="1"/>
    </xf>
    <xf numFmtId="164" fontId="0" fillId="2" borderId="1" xfId="2" applyFont="1" applyFill="1" applyBorder="1" applyAlignment="1">
      <alignment vertical="center" wrapText="1"/>
    </xf>
    <xf numFmtId="0" fontId="5" fillId="0" borderId="5" xfId="0" applyFont="1" applyBorder="1"/>
    <xf numFmtId="0" fontId="0" fillId="0" borderId="7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0" fillId="0" borderId="7" xfId="2" applyFont="1" applyFill="1" applyBorder="1" applyAlignment="1">
      <alignment horizontal="right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164" fontId="0" fillId="0" borderId="0" xfId="6" applyFont="1" applyFill="1" applyBorder="1" applyAlignment="1">
      <alignment horizontal="right" vertical="center"/>
    </xf>
    <xf numFmtId="164" fontId="0" fillId="0" borderId="0" xfId="6" applyFont="1" applyBorder="1" applyAlignment="1">
      <alignment horizontal="right" vertical="center"/>
    </xf>
    <xf numFmtId="0" fontId="0" fillId="0" borderId="1" xfId="8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3" applyFont="1" applyBorder="1" applyAlignment="1">
      <alignment vertical="center" wrapText="1"/>
    </xf>
    <xf numFmtId="164" fontId="0" fillId="0" borderId="0" xfId="6" applyFont="1" applyBorder="1" applyAlignment="1">
      <alignment vertical="center" wrapText="1"/>
    </xf>
    <xf numFmtId="164" fontId="3" fillId="0" borderId="0" xfId="6" applyFont="1" applyBorder="1" applyAlignment="1">
      <alignment horizontal="right" vertical="center"/>
    </xf>
    <xf numFmtId="164" fontId="3" fillId="2" borderId="1" xfId="6" applyFont="1" applyFill="1" applyBorder="1" applyAlignment="1">
      <alignment horizontal="right" vertical="center"/>
    </xf>
    <xf numFmtId="0" fontId="6" fillId="3" borderId="1" xfId="4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wrapText="1"/>
    </xf>
    <xf numFmtId="0" fontId="5" fillId="0" borderId="1" xfId="4" applyFont="1" applyBorder="1" applyAlignment="1">
      <alignment horizontal="center" vertical="center" wrapText="1"/>
    </xf>
    <xf numFmtId="0" fontId="5" fillId="4" borderId="1" xfId="4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3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/>
    </xf>
    <xf numFmtId="164" fontId="3" fillId="2" borderId="1" xfId="3" applyFont="1" applyFill="1" applyBorder="1" applyAlignment="1">
      <alignment vertical="center"/>
    </xf>
    <xf numFmtId="164" fontId="3" fillId="2" borderId="1" xfId="6" applyFont="1" applyFill="1" applyBorder="1" applyAlignment="1">
      <alignment vertical="center"/>
    </xf>
    <xf numFmtId="164" fontId="6" fillId="0" borderId="0" xfId="2" applyFont="1" applyFill="1" applyBorder="1" applyAlignment="1">
      <alignment vertical="center"/>
    </xf>
    <xf numFmtId="10" fontId="3" fillId="0" borderId="0" xfId="1" applyNumberFormat="1" applyFont="1" applyFill="1" applyBorder="1" applyAlignment="1">
      <alignment vertical="center" wrapText="1"/>
    </xf>
    <xf numFmtId="164" fontId="4" fillId="0" borderId="0" xfId="2" applyFont="1" applyFill="1" applyBorder="1" applyAlignment="1">
      <alignment vertical="center"/>
    </xf>
    <xf numFmtId="4" fontId="4" fillId="0" borderId="0" xfId="2" applyNumberFormat="1" applyFont="1" applyFill="1" applyBorder="1" applyAlignment="1">
      <alignment vertical="center"/>
    </xf>
    <xf numFmtId="164" fontId="4" fillId="0" borderId="0" xfId="3" applyFont="1" applyAlignment="1">
      <alignment horizontal="right" vertical="center"/>
    </xf>
    <xf numFmtId="4" fontId="3" fillId="0" borderId="0" xfId="1" applyNumberFormat="1" applyFont="1" applyFill="1" applyBorder="1" applyAlignment="1">
      <alignment horizontal="left" vertical="center" wrapText="1"/>
    </xf>
    <xf numFmtId="4" fontId="3" fillId="0" borderId="1" xfId="3" applyNumberFormat="1" applyFont="1" applyFill="1" applyBorder="1" applyAlignment="1">
      <alignment vertical="center"/>
    </xf>
    <xf numFmtId="4" fontId="3" fillId="0" borderId="0" xfId="6" applyNumberFormat="1" applyFont="1" applyFill="1" applyBorder="1" applyAlignment="1">
      <alignment vertical="center"/>
    </xf>
    <xf numFmtId="49" fontId="3" fillId="2" borderId="18" xfId="4" applyNumberFormat="1" applyFont="1" applyFill="1" applyBorder="1" applyAlignment="1">
      <alignment horizontal="center" vertical="center"/>
    </xf>
    <xf numFmtId="49" fontId="3" fillId="2" borderId="19" xfId="4" applyNumberFormat="1" applyFont="1" applyFill="1" applyBorder="1" applyAlignment="1">
      <alignment horizontal="center" vertical="center"/>
    </xf>
    <xf numFmtId="164" fontId="3" fillId="2" borderId="19" xfId="5" applyFont="1" applyFill="1" applyBorder="1" applyAlignment="1">
      <alignment horizontal="center" vertical="center"/>
    </xf>
    <xf numFmtId="164" fontId="3" fillId="2" borderId="19" xfId="6" applyFont="1" applyFill="1" applyBorder="1" applyAlignment="1">
      <alignment horizontal="center" vertical="center" wrapText="1"/>
    </xf>
    <xf numFmtId="4" fontId="3" fillId="2" borderId="20" xfId="6" applyNumberFormat="1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/>
    <xf numFmtId="0" fontId="11" fillId="0" borderId="1" xfId="0" applyFont="1" applyBorder="1" applyAlignment="1" applyProtection="1">
      <alignment vertical="center" wrapText="1"/>
      <protection locked="0"/>
    </xf>
    <xf numFmtId="4" fontId="4" fillId="0" borderId="1" xfId="0" applyNumberFormat="1" applyFont="1" applyBorder="1"/>
    <xf numFmtId="2" fontId="11" fillId="0" borderId="1" xfId="0" applyNumberFormat="1" applyFont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horizontal="center" vertical="center"/>
    </xf>
    <xf numFmtId="49" fontId="14" fillId="0" borderId="1" xfId="9" applyNumberFormat="1" applyFont="1" applyBorder="1" applyAlignment="1">
      <alignment horizontal="left" vertical="center" wrapText="1"/>
    </xf>
    <xf numFmtId="49" fontId="14" fillId="0" borderId="1" xfId="9" applyNumberFormat="1" applyFont="1" applyBorder="1" applyAlignment="1">
      <alignment horizontal="center" vertical="center" wrapText="1"/>
    </xf>
    <xf numFmtId="2" fontId="14" fillId="0" borderId="1" xfId="6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9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4" fillId="0" borderId="1" xfId="0" applyFont="1" applyBorder="1" applyAlignment="1" applyProtection="1">
      <alignment horizontal="center" vertical="center" wrapText="1"/>
      <protection hidden="1"/>
    </xf>
    <xf numFmtId="2" fontId="14" fillId="0" borderId="1" xfId="6" applyNumberFormat="1" applyFont="1" applyFill="1" applyBorder="1" applyAlignment="1" applyProtection="1">
      <alignment vertical="center" wrapText="1"/>
      <protection locked="0"/>
    </xf>
    <xf numFmtId="4" fontId="3" fillId="0" borderId="1" xfId="6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2" fontId="14" fillId="0" borderId="1" xfId="6" applyNumberFormat="1" applyFont="1" applyFill="1" applyBorder="1" applyAlignment="1" applyProtection="1">
      <alignment vertical="center"/>
      <protection locked="0"/>
    </xf>
    <xf numFmtId="4" fontId="11" fillId="0" borderId="1" xfId="6" applyNumberFormat="1" applyFont="1" applyFill="1" applyBorder="1" applyAlignment="1" applyProtection="1">
      <alignment horizontal="center" vertical="center"/>
      <protection hidden="1"/>
    </xf>
    <xf numFmtId="2" fontId="14" fillId="0" borderId="1" xfId="6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12" fillId="0" borderId="1" xfId="9" applyNumberFormat="1" applyFont="1" applyBorder="1" applyAlignment="1">
      <alignment horizontal="left" vertical="center" wrapText="1"/>
    </xf>
    <xf numFmtId="49" fontId="12" fillId="0" borderId="1" xfId="9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4" fillId="0" borderId="22" xfId="0" applyFont="1" applyBorder="1" applyAlignment="1">
      <alignment horizontal="left" vertical="center" wrapText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4" fontId="11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4" fontId="11" fillId="0" borderId="1" xfId="0" applyNumberFormat="1" applyFont="1" applyBorder="1" applyAlignment="1" applyProtection="1">
      <alignment vertical="center" wrapText="1"/>
      <protection locked="0"/>
    </xf>
    <xf numFmtId="4" fontId="11" fillId="0" borderId="1" xfId="0" applyNumberFormat="1" applyFont="1" applyBorder="1" applyAlignment="1">
      <alignment horizontal="center" vertical="center"/>
    </xf>
    <xf numFmtId="4" fontId="3" fillId="2" borderId="1" xfId="6" applyNumberFormat="1" applyFont="1" applyFill="1" applyBorder="1" applyAlignment="1">
      <alignment horizontal="center" vertical="center"/>
    </xf>
    <xf numFmtId="4" fontId="0" fillId="0" borderId="0" xfId="0" applyNumberFormat="1"/>
    <xf numFmtId="0" fontId="16" fillId="5" borderId="1" xfId="0" applyFont="1" applyFill="1" applyBorder="1" applyAlignment="1">
      <alignment horizontal="center" vertical="center"/>
    </xf>
    <xf numFmtId="165" fontId="16" fillId="5" borderId="1" xfId="0" applyNumberFormat="1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distributed"/>
    </xf>
    <xf numFmtId="10" fontId="16" fillId="5" borderId="1" xfId="0" applyNumberFormat="1" applyFont="1" applyFill="1" applyBorder="1" applyAlignment="1">
      <alignment horizontal="center" vertical="center"/>
    </xf>
    <xf numFmtId="165" fontId="16" fillId="5" borderId="1" xfId="0" applyNumberFormat="1" applyFont="1" applyFill="1" applyBorder="1" applyAlignment="1">
      <alignment horizontal="center" vertical="center"/>
    </xf>
    <xf numFmtId="10" fontId="16" fillId="5" borderId="1" xfId="0" applyNumberFormat="1" applyFont="1" applyFill="1" applyBorder="1" applyAlignment="1">
      <alignment vertical="center"/>
    </xf>
    <xf numFmtId="164" fontId="0" fillId="5" borderId="1" xfId="0" applyNumberFormat="1" applyFill="1" applyBorder="1"/>
    <xf numFmtId="165" fontId="0" fillId="5" borderId="1" xfId="0" applyNumberFormat="1" applyFill="1" applyBorder="1"/>
    <xf numFmtId="9" fontId="0" fillId="5" borderId="1" xfId="1" applyFont="1" applyFill="1" applyBorder="1"/>
    <xf numFmtId="10" fontId="0" fillId="5" borderId="1" xfId="1" applyNumberFormat="1" applyFont="1" applyFill="1" applyBorder="1"/>
    <xf numFmtId="0" fontId="18" fillId="5" borderId="23" xfId="0" applyFont="1" applyFill="1" applyBorder="1" applyAlignment="1">
      <alignment horizontal="center" vertical="center"/>
    </xf>
    <xf numFmtId="165" fontId="18" fillId="5" borderId="24" xfId="0" applyNumberFormat="1" applyFont="1" applyFill="1" applyBorder="1" applyAlignment="1">
      <alignment horizontal="center" vertical="center"/>
    </xf>
    <xf numFmtId="10" fontId="18" fillId="5" borderId="24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26" xfId="0" applyFont="1" applyFill="1" applyBorder="1" applyAlignment="1">
      <alignment horizontal="left" vertical="center" wrapText="1"/>
    </xf>
    <xf numFmtId="165" fontId="19" fillId="4" borderId="25" xfId="0" applyNumberFormat="1" applyFont="1" applyFill="1" applyBorder="1" applyAlignment="1">
      <alignment vertical="center"/>
    </xf>
    <xf numFmtId="165" fontId="19" fillId="4" borderId="26" xfId="0" applyNumberFormat="1" applyFont="1" applyFill="1" applyBorder="1" applyAlignment="1">
      <alignment vertical="center"/>
    </xf>
    <xf numFmtId="165" fontId="19" fillId="4" borderId="12" xfId="0" applyNumberFormat="1" applyFont="1" applyFill="1" applyBorder="1" applyAlignment="1">
      <alignment vertical="center"/>
    </xf>
    <xf numFmtId="165" fontId="19" fillId="4" borderId="13" xfId="0" applyNumberFormat="1" applyFont="1" applyFill="1" applyBorder="1" applyAlignment="1">
      <alignment vertical="center"/>
    </xf>
    <xf numFmtId="165" fontId="19" fillId="4" borderId="14" xfId="0" applyNumberFormat="1" applyFont="1" applyFill="1" applyBorder="1" applyAlignment="1">
      <alignment vertical="center"/>
    </xf>
    <xf numFmtId="165" fontId="19" fillId="4" borderId="0" xfId="0" applyNumberFormat="1" applyFont="1" applyFill="1" applyAlignment="1">
      <alignment vertical="center"/>
    </xf>
    <xf numFmtId="0" fontId="0" fillId="2" borderId="27" xfId="0" applyFill="1" applyBorder="1" applyAlignment="1">
      <alignment horizontal="right" vertical="center"/>
    </xf>
    <xf numFmtId="0" fontId="3" fillId="2" borderId="28" xfId="0" applyFont="1" applyFill="1" applyBorder="1" applyAlignment="1">
      <alignment horizontal="right" vertical="center"/>
    </xf>
    <xf numFmtId="164" fontId="3" fillId="2" borderId="8" xfId="3" applyFont="1" applyFill="1" applyBorder="1" applyAlignment="1">
      <alignment horizontal="right" vertical="center"/>
    </xf>
    <xf numFmtId="0" fontId="0" fillId="0" borderId="10" xfId="0" applyBorder="1"/>
    <xf numFmtId="0" fontId="0" fillId="0" borderId="11" xfId="0" applyBorder="1"/>
    <xf numFmtId="0" fontId="5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9" xfId="0" applyFont="1" applyBorder="1"/>
    <xf numFmtId="0" fontId="9" fillId="0" borderId="12" xfId="0" applyFont="1" applyBorder="1"/>
    <xf numFmtId="10" fontId="22" fillId="7" borderId="24" xfId="0" applyNumberFormat="1" applyFont="1" applyFill="1" applyBorder="1" applyAlignment="1">
      <alignment horizontal="center" vertical="center"/>
    </xf>
    <xf numFmtId="0" fontId="9" fillId="0" borderId="10" xfId="0" applyFont="1" applyBorder="1"/>
    <xf numFmtId="0" fontId="9" fillId="0" borderId="13" xfId="0" applyFont="1" applyBorder="1"/>
    <xf numFmtId="10" fontId="22" fillId="7" borderId="36" xfId="0" applyNumberFormat="1" applyFont="1" applyFill="1" applyBorder="1" applyAlignment="1">
      <alignment horizontal="center" vertical="center"/>
    </xf>
    <xf numFmtId="0" fontId="22" fillId="7" borderId="35" xfId="0" applyFont="1" applyFill="1" applyBorder="1" applyAlignment="1">
      <alignment horizontal="center" vertical="distributed"/>
    </xf>
    <xf numFmtId="0" fontId="22" fillId="7" borderId="1" xfId="0" applyFont="1" applyFill="1" applyBorder="1" applyAlignment="1">
      <alignment horizontal="center" vertical="distributed"/>
    </xf>
    <xf numFmtId="0" fontId="22" fillId="7" borderId="34" xfId="0" applyFont="1" applyFill="1" applyBorder="1" applyAlignment="1">
      <alignment horizontal="center" vertical="center"/>
    </xf>
    <xf numFmtId="0" fontId="23" fillId="7" borderId="25" xfId="0" applyFont="1" applyFill="1" applyBorder="1"/>
    <xf numFmtId="0" fontId="23" fillId="7" borderId="0" xfId="0" applyFont="1" applyFill="1"/>
    <xf numFmtId="0" fontId="23" fillId="7" borderId="26" xfId="0" applyFont="1" applyFill="1" applyBorder="1"/>
    <xf numFmtId="165" fontId="22" fillId="7" borderId="15" xfId="0" applyNumberFormat="1" applyFont="1" applyFill="1" applyBorder="1"/>
    <xf numFmtId="165" fontId="22" fillId="7" borderId="17" xfId="0" applyNumberFormat="1" applyFont="1" applyFill="1" applyBorder="1"/>
    <xf numFmtId="165" fontId="22" fillId="7" borderId="29" xfId="0" applyNumberFormat="1" applyFont="1" applyFill="1" applyBorder="1" applyAlignment="1">
      <alignment horizontal="center" vertical="center"/>
    </xf>
    <xf numFmtId="10" fontId="22" fillId="7" borderId="37" xfId="0" applyNumberFormat="1" applyFont="1" applyFill="1" applyBorder="1" applyAlignment="1">
      <alignment horizontal="center" vertical="center"/>
    </xf>
    <xf numFmtId="10" fontId="22" fillId="7" borderId="29" xfId="0" applyNumberFormat="1" applyFont="1" applyFill="1" applyBorder="1" applyAlignment="1">
      <alignment horizontal="center" vertical="center"/>
    </xf>
    <xf numFmtId="165" fontId="22" fillId="7" borderId="34" xfId="0" applyNumberFormat="1" applyFont="1" applyFill="1" applyBorder="1" applyAlignment="1">
      <alignment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165" fontId="19" fillId="4" borderId="9" xfId="0" applyNumberFormat="1" applyFont="1" applyFill="1" applyBorder="1" applyAlignment="1">
      <alignment horizontal="center" vertical="center"/>
    </xf>
    <xf numFmtId="165" fontId="19" fillId="4" borderId="10" xfId="0" applyNumberFormat="1" applyFont="1" applyFill="1" applyBorder="1" applyAlignment="1">
      <alignment horizontal="center" vertical="center"/>
    </xf>
    <xf numFmtId="165" fontId="19" fillId="4" borderId="11" xfId="0" applyNumberFormat="1" applyFont="1" applyFill="1" applyBorder="1" applyAlignment="1">
      <alignment horizontal="center" vertical="center"/>
    </xf>
    <xf numFmtId="165" fontId="19" fillId="4" borderId="25" xfId="0" applyNumberFormat="1" applyFont="1" applyFill="1" applyBorder="1" applyAlignment="1">
      <alignment horizontal="center" vertical="center"/>
    </xf>
    <xf numFmtId="165" fontId="19" fillId="4" borderId="0" xfId="0" applyNumberFormat="1" applyFont="1" applyFill="1" applyAlignment="1">
      <alignment horizontal="center" vertical="center"/>
    </xf>
    <xf numFmtId="165" fontId="19" fillId="4" borderId="26" xfId="0" applyNumberFormat="1" applyFont="1" applyFill="1" applyBorder="1" applyAlignment="1">
      <alignment horizontal="center" vertical="center"/>
    </xf>
    <xf numFmtId="165" fontId="19" fillId="4" borderId="12" xfId="0" applyNumberFormat="1" applyFont="1" applyFill="1" applyBorder="1" applyAlignment="1">
      <alignment horizontal="center" vertical="center"/>
    </xf>
    <xf numFmtId="165" fontId="19" fillId="4" borderId="13" xfId="0" applyNumberFormat="1" applyFont="1" applyFill="1" applyBorder="1" applyAlignment="1">
      <alignment horizontal="center" vertical="center"/>
    </xf>
    <xf numFmtId="165" fontId="19" fillId="4" borderId="1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6" fillId="5" borderId="1" xfId="0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 wrapText="1"/>
    </xf>
    <xf numFmtId="0" fontId="6" fillId="4" borderId="9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4" fontId="11" fillId="0" borderId="1" xfId="6" applyNumberFormat="1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1" fillId="0" borderId="9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5" fontId="3" fillId="0" borderId="15" xfId="6" applyNumberFormat="1" applyFont="1" applyBorder="1" applyAlignment="1">
      <alignment vertical="center"/>
    </xf>
    <xf numFmtId="165" fontId="3" fillId="0" borderId="16" xfId="6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center" vertical="center"/>
    </xf>
    <xf numFmtId="165" fontId="24" fillId="0" borderId="25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2" fillId="7" borderId="30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0" fontId="7" fillId="0" borderId="0" xfId="4" applyFont="1" applyAlignment="1">
      <alignment horizontal="center" wrapText="1"/>
    </xf>
    <xf numFmtId="164" fontId="20" fillId="0" borderId="0" xfId="2" applyFont="1" applyFill="1" applyBorder="1" applyAlignment="1">
      <alignment horizontal="center" vertical="center"/>
    </xf>
    <xf numFmtId="164" fontId="8" fillId="0" borderId="0" xfId="2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2" fillId="7" borderId="31" xfId="0" applyFont="1" applyFill="1" applyBorder="1" applyAlignment="1">
      <alignment horizontal="center" vertical="center"/>
    </xf>
    <xf numFmtId="0" fontId="22" fillId="7" borderId="32" xfId="0" applyFont="1" applyFill="1" applyBorder="1" applyAlignment="1">
      <alignment horizontal="center" vertical="center"/>
    </xf>
    <xf numFmtId="0" fontId="22" fillId="7" borderId="33" xfId="0" applyFont="1" applyFill="1" applyBorder="1" applyAlignment="1">
      <alignment horizontal="center" vertical="center"/>
    </xf>
  </cellXfs>
  <cellStyles count="10">
    <cellStyle name="Normal" xfId="0" builtinId="0"/>
    <cellStyle name="Normal 173" xfId="8" xr:uid="{A6D5F6F3-4BCC-43BF-9383-D525839D6110}"/>
    <cellStyle name="Normal 2 2 2 2" xfId="4" xr:uid="{4CD1641D-B308-487A-AB2E-293A4541C8FB}"/>
    <cellStyle name="Normal 4" xfId="9" xr:uid="{93B98A0C-018D-4D4B-AB7A-1CAED5C3B1DD}"/>
    <cellStyle name="Normal 73" xfId="7" xr:uid="{B69490AD-0092-432E-B8E9-1C49167382A9}"/>
    <cellStyle name="Porcentagem" xfId="1" builtinId="5"/>
    <cellStyle name="Vírgula 13 2" xfId="6" xr:uid="{7296CFF7-5225-4C33-8FEB-01F859262DAF}"/>
    <cellStyle name="Vírgula 4" xfId="2" xr:uid="{CF9383F1-2762-4499-890C-05C4B6963D5A}"/>
    <cellStyle name="Vírgula 5 2 2 2" xfId="5" xr:uid="{5AB36AC9-CDC3-4ABC-B163-0A22A3CE3849}"/>
    <cellStyle name="Vírgula 6 2 2 2" xfId="3" xr:uid="{82C6CA4B-A651-4F0E-84EB-3701B673C248}"/>
  </cellStyles>
  <dxfs count="7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83821</xdr:rowOff>
    </xdr:from>
    <xdr:to>
      <xdr:col>6</xdr:col>
      <xdr:colOff>769620</xdr:colOff>
      <xdr:row>0</xdr:row>
      <xdr:rowOff>1399379</xdr:rowOff>
    </xdr:to>
    <xdr:pic>
      <xdr:nvPicPr>
        <xdr:cNvPr id="2" name="Imagem 1" descr="Texto&#10;&#10;Descrição gerada automaticamente">
          <a:extLst>
            <a:ext uri="{FF2B5EF4-FFF2-40B4-BE49-F238E27FC236}">
              <a16:creationId xmlns:a16="http://schemas.microsoft.com/office/drawing/2014/main" id="{5F6A82D2-87D4-4F1D-AFB1-9F2C1A7FB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3821"/>
          <a:ext cx="6385560" cy="131555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76200</xdr:rowOff>
    </xdr:from>
    <xdr:to>
      <xdr:col>5</xdr:col>
      <xdr:colOff>160020</xdr:colOff>
      <xdr:row>4</xdr:row>
      <xdr:rowOff>592963</xdr:rowOff>
    </xdr:to>
    <xdr:pic>
      <xdr:nvPicPr>
        <xdr:cNvPr id="2" name="Imagem 1" descr="Texto&#10;&#10;Descrição gerada automaticamente">
          <a:extLst>
            <a:ext uri="{FF2B5EF4-FFF2-40B4-BE49-F238E27FC236}">
              <a16:creationId xmlns:a16="http://schemas.microsoft.com/office/drawing/2014/main" id="{08DCFBF5-C824-40F0-AFAF-CE822E213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76200"/>
          <a:ext cx="6096000" cy="12559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487680</xdr:colOff>
      <xdr:row>0</xdr:row>
      <xdr:rowOff>45720</xdr:rowOff>
    </xdr:from>
    <xdr:to>
      <xdr:col>5</xdr:col>
      <xdr:colOff>312420</xdr:colOff>
      <xdr:row>4</xdr:row>
      <xdr:rowOff>562483</xdr:rowOff>
    </xdr:to>
    <xdr:pic>
      <xdr:nvPicPr>
        <xdr:cNvPr id="2" name="Imagem 1" descr="Texto&#10;&#10;Descrição gerada automaticamente">
          <a:extLst>
            <a:ext uri="{FF2B5EF4-FFF2-40B4-BE49-F238E27FC236}">
              <a16:creationId xmlns:a16="http://schemas.microsoft.com/office/drawing/2014/main" id="{907A4A75-57B4-414D-81DF-A64FCF18D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" y="45720"/>
          <a:ext cx="6096000" cy="12559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441960</xdr:colOff>
      <xdr:row>0</xdr:row>
      <xdr:rowOff>60960</xdr:rowOff>
    </xdr:from>
    <xdr:to>
      <xdr:col>5</xdr:col>
      <xdr:colOff>236220</xdr:colOff>
      <xdr:row>4</xdr:row>
      <xdr:rowOff>615823</xdr:rowOff>
    </xdr:to>
    <xdr:pic>
      <xdr:nvPicPr>
        <xdr:cNvPr id="2" name="Imagem 1" descr="Texto&#10;&#10;Descrição gerada automaticamente">
          <a:extLst>
            <a:ext uri="{FF2B5EF4-FFF2-40B4-BE49-F238E27FC236}">
              <a16:creationId xmlns:a16="http://schemas.microsoft.com/office/drawing/2014/main" id="{67528DF0-A4BE-47D6-9940-33C526D4E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" y="60960"/>
          <a:ext cx="6096000" cy="12559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53340</xdr:rowOff>
    </xdr:from>
    <xdr:to>
      <xdr:col>5</xdr:col>
      <xdr:colOff>373380</xdr:colOff>
      <xdr:row>4</xdr:row>
      <xdr:rowOff>570103</xdr:rowOff>
    </xdr:to>
    <xdr:pic>
      <xdr:nvPicPr>
        <xdr:cNvPr id="2" name="Imagem 1" descr="Texto&#10;&#10;Descrição gerada automaticamente">
          <a:extLst>
            <a:ext uri="{FF2B5EF4-FFF2-40B4-BE49-F238E27FC236}">
              <a16:creationId xmlns:a16="http://schemas.microsoft.com/office/drawing/2014/main" id="{1FB3A323-9427-492B-AB2A-2300A3B8B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53340"/>
          <a:ext cx="6096000" cy="12559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472440</xdr:colOff>
      <xdr:row>0</xdr:row>
      <xdr:rowOff>45720</xdr:rowOff>
    </xdr:from>
    <xdr:to>
      <xdr:col>4</xdr:col>
      <xdr:colOff>952500</xdr:colOff>
      <xdr:row>5</xdr:row>
      <xdr:rowOff>169239</xdr:rowOff>
    </xdr:to>
    <xdr:pic>
      <xdr:nvPicPr>
        <xdr:cNvPr id="2" name="Imagem 1" descr="Texto&#10;&#10;Descrição gerada automaticamente">
          <a:extLst>
            <a:ext uri="{FF2B5EF4-FFF2-40B4-BE49-F238E27FC236}">
              <a16:creationId xmlns:a16="http://schemas.microsoft.com/office/drawing/2014/main" id="{FB7DA04B-ADED-4659-8CC3-64F770187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45720"/>
          <a:ext cx="5074920" cy="10455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63EEC-A78C-4EB5-8AD4-E53B77A23E9D}">
  <dimension ref="A1:N51"/>
  <sheetViews>
    <sheetView workbookViewId="0">
      <selection activeCell="J7" sqref="J7:N7"/>
    </sheetView>
  </sheetViews>
  <sheetFormatPr defaultRowHeight="14.4"/>
  <cols>
    <col min="1" max="1" width="7.44140625" customWidth="1"/>
    <col min="2" max="2" width="8.44140625" bestFit="1" customWidth="1"/>
    <col min="3" max="3" width="10.88671875" bestFit="1" customWidth="1"/>
    <col min="4" max="4" width="43" customWidth="1"/>
    <col min="5" max="5" width="6.109375" bestFit="1" customWidth="1"/>
    <col min="6" max="6" width="9.33203125" bestFit="1" customWidth="1"/>
    <col min="7" max="7" width="11.88671875" customWidth="1"/>
    <col min="8" max="8" width="10.109375" bestFit="1" customWidth="1"/>
    <col min="9" max="9" width="14.6640625" customWidth="1"/>
    <col min="10" max="10" width="12.21875" bestFit="1" customWidth="1"/>
    <col min="11" max="11" width="11.5546875" bestFit="1" customWidth="1"/>
    <col min="12" max="12" width="9.77734375" customWidth="1"/>
    <col min="13" max="13" width="7.88671875" customWidth="1"/>
    <col min="14" max="14" width="11.5546875" bestFit="1" customWidth="1"/>
    <col min="15" max="15" width="9.109375" customWidth="1"/>
  </cols>
  <sheetData>
    <row r="1" spans="1:14" ht="112.2" customHeight="1">
      <c r="A1" s="252"/>
      <c r="B1" s="252"/>
      <c r="C1" s="252"/>
      <c r="D1" s="252"/>
      <c r="E1" s="252"/>
      <c r="F1" s="252"/>
      <c r="G1" s="252"/>
      <c r="H1" s="252"/>
      <c r="I1" s="252"/>
    </row>
    <row r="2" spans="1:14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14">
      <c r="A3" s="1" t="s">
        <v>1</v>
      </c>
      <c r="B3" s="2"/>
      <c r="C3" s="2"/>
      <c r="D3" s="2"/>
      <c r="E3" s="2"/>
      <c r="F3" s="3"/>
      <c r="G3" s="3"/>
      <c r="H3" s="2"/>
      <c r="I3" s="2"/>
    </row>
    <row r="4" spans="1:14">
      <c r="A4" s="1" t="s">
        <v>2</v>
      </c>
      <c r="B4" s="2"/>
      <c r="C4" s="2"/>
      <c r="D4" s="2"/>
      <c r="E4" s="2"/>
      <c r="F4" s="2"/>
      <c r="G4" s="2"/>
      <c r="H4" s="4" t="s">
        <v>3</v>
      </c>
      <c r="I4" s="5">
        <v>0.3</v>
      </c>
    </row>
    <row r="5" spans="1:14">
      <c r="A5" s="1" t="s">
        <v>4</v>
      </c>
      <c r="B5" s="2"/>
      <c r="C5" s="2"/>
      <c r="D5" s="2"/>
      <c r="E5" s="2"/>
      <c r="F5" s="2"/>
      <c r="G5" s="2"/>
      <c r="H5" s="2"/>
      <c r="I5" s="2"/>
    </row>
    <row r="6" spans="1:14">
      <c r="A6" s="2"/>
      <c r="B6" s="2"/>
      <c r="C6" s="2"/>
      <c r="D6" s="2"/>
      <c r="E6" s="2"/>
      <c r="F6" s="2"/>
      <c r="G6" s="2"/>
      <c r="H6" s="2"/>
      <c r="I6" s="2"/>
    </row>
    <row r="7" spans="1:14">
      <c r="A7" s="6"/>
      <c r="B7" s="6"/>
      <c r="C7" s="6"/>
      <c r="D7" s="7" t="s">
        <v>5</v>
      </c>
      <c r="E7" s="8" t="s">
        <v>6</v>
      </c>
      <c r="F7" s="9">
        <v>1</v>
      </c>
      <c r="G7" s="10"/>
      <c r="H7" s="11"/>
      <c r="I7" s="10"/>
      <c r="J7" s="259" t="str">
        <f>RESUMO!G11</f>
        <v>Periodo medição: 06/09/2023 a 26/09/2023</v>
      </c>
      <c r="K7" s="259"/>
      <c r="L7" s="259"/>
      <c r="M7" s="259"/>
      <c r="N7" s="259"/>
    </row>
    <row r="8" spans="1:14" ht="15" thickBot="1">
      <c r="A8" s="12"/>
      <c r="B8" s="12"/>
      <c r="C8" s="12"/>
      <c r="D8" s="13"/>
      <c r="E8" s="14"/>
      <c r="F8" s="15"/>
      <c r="G8" s="16"/>
      <c r="H8" s="17"/>
      <c r="I8" s="16"/>
    </row>
    <row r="9" spans="1:14" ht="40.200000000000003" thickBot="1">
      <c r="A9" s="18" t="s">
        <v>7</v>
      </c>
      <c r="B9" s="19" t="s">
        <v>8</v>
      </c>
      <c r="C9" s="19" t="s">
        <v>9</v>
      </c>
      <c r="D9" s="19" t="s">
        <v>10</v>
      </c>
      <c r="E9" s="19" t="s">
        <v>11</v>
      </c>
      <c r="F9" s="20" t="s">
        <v>12</v>
      </c>
      <c r="G9" s="21" t="s">
        <v>13</v>
      </c>
      <c r="H9" s="21" t="s">
        <v>14</v>
      </c>
      <c r="I9" s="22" t="s">
        <v>15</v>
      </c>
      <c r="J9" s="258" t="str">
        <f>RESUMO!G12</f>
        <v>9ª MEDIÇÃO</v>
      </c>
      <c r="K9" s="258"/>
      <c r="L9" s="258"/>
      <c r="M9" s="258"/>
      <c r="N9" s="258"/>
    </row>
    <row r="10" spans="1:14">
      <c r="A10" s="23"/>
      <c r="B10" s="23"/>
      <c r="C10" s="23"/>
      <c r="D10" s="24"/>
      <c r="E10" s="25"/>
      <c r="F10" s="26"/>
      <c r="G10" s="27"/>
      <c r="H10" s="27"/>
      <c r="I10" s="23"/>
      <c r="J10" s="258" t="s">
        <v>470</v>
      </c>
      <c r="K10" s="258"/>
      <c r="L10" s="258"/>
      <c r="M10" s="258"/>
      <c r="N10" s="180">
        <f>N41</f>
        <v>15051.625726650002</v>
      </c>
    </row>
    <row r="11" spans="1:14" ht="40.799999999999997">
      <c r="A11" s="28" t="s">
        <v>16</v>
      </c>
      <c r="B11" s="29"/>
      <c r="C11" s="29"/>
      <c r="D11" s="30" t="s">
        <v>17</v>
      </c>
      <c r="E11" s="30"/>
      <c r="F11" s="31"/>
      <c r="G11" s="31"/>
      <c r="H11" s="31"/>
      <c r="I11" s="31">
        <f>I41</f>
        <v>213341.38999999998</v>
      </c>
      <c r="J11" s="179" t="s">
        <v>471</v>
      </c>
      <c r="K11" s="181" t="s">
        <v>472</v>
      </c>
      <c r="L11" s="181" t="s">
        <v>473</v>
      </c>
      <c r="M11" s="181" t="s">
        <v>474</v>
      </c>
      <c r="N11" s="179" t="s">
        <v>475</v>
      </c>
    </row>
    <row r="12" spans="1:14">
      <c r="A12" s="28" t="s">
        <v>18</v>
      </c>
      <c r="B12" s="29"/>
      <c r="C12" s="29"/>
      <c r="D12" s="30" t="s">
        <v>19</v>
      </c>
      <c r="E12" s="30"/>
      <c r="F12" s="31"/>
      <c r="G12" s="31"/>
      <c r="H12" s="31"/>
      <c r="I12" s="31"/>
      <c r="J12" s="182"/>
      <c r="K12" s="183"/>
      <c r="L12" s="182"/>
      <c r="M12" s="184"/>
      <c r="N12" s="183"/>
    </row>
    <row r="13" spans="1:14">
      <c r="A13" s="32" t="s">
        <v>20</v>
      </c>
      <c r="B13" s="33">
        <v>200006</v>
      </c>
      <c r="C13" s="34" t="s">
        <v>21</v>
      </c>
      <c r="D13" s="35" t="s">
        <v>22</v>
      </c>
      <c r="E13" s="33" t="s">
        <v>23</v>
      </c>
      <c r="F13" s="36">
        <v>6</v>
      </c>
      <c r="G13" s="37">
        <v>3411.53</v>
      </c>
      <c r="H13" s="38">
        <f>1.3*G13</f>
        <v>4434.9890000000005</v>
      </c>
      <c r="I13" s="38">
        <f>ROUND((F13*H13),2)</f>
        <v>26609.93</v>
      </c>
      <c r="J13" s="185">
        <f>F13*L13</f>
        <v>6</v>
      </c>
      <c r="K13" s="186">
        <f t="shared" ref="K13" si="0">I13*L13</f>
        <v>26609.93</v>
      </c>
      <c r="L13" s="188">
        <v>1</v>
      </c>
      <c r="M13" s="188">
        <v>0.1666666</v>
      </c>
      <c r="N13" s="186">
        <f t="shared" ref="N13" si="1">I13*M13</f>
        <v>4434.986559338</v>
      </c>
    </row>
    <row r="14" spans="1:14" ht="28.8">
      <c r="A14" s="32" t="s">
        <v>24</v>
      </c>
      <c r="B14" s="33">
        <v>200004</v>
      </c>
      <c r="C14" s="34" t="s">
        <v>21</v>
      </c>
      <c r="D14" s="35" t="s">
        <v>25</v>
      </c>
      <c r="E14" s="33" t="s">
        <v>23</v>
      </c>
      <c r="F14" s="36">
        <v>6</v>
      </c>
      <c r="G14" s="37">
        <v>3524.4</v>
      </c>
      <c r="H14" s="38">
        <f t="shared" ref="H14:H16" si="2">1.3*G14</f>
        <v>4581.72</v>
      </c>
      <c r="I14" s="38">
        <f t="shared" ref="I14:I16" si="3">ROUND((F14*H14),2)</f>
        <v>27490.32</v>
      </c>
      <c r="J14" s="185">
        <f>F14*L14</f>
        <v>6</v>
      </c>
      <c r="K14" s="186">
        <f t="shared" ref="K14:K16" si="4">I14*L14</f>
        <v>27490.32</v>
      </c>
      <c r="L14" s="188">
        <v>1</v>
      </c>
      <c r="M14" s="188">
        <v>0.1666666</v>
      </c>
      <c r="N14" s="186">
        <f t="shared" ref="N14:N16" si="5">I14*M14</f>
        <v>4581.7181673120003</v>
      </c>
    </row>
    <row r="15" spans="1:14" ht="28.8">
      <c r="A15" s="32" t="s">
        <v>26</v>
      </c>
      <c r="B15" s="33">
        <v>200001</v>
      </c>
      <c r="C15" s="34" t="s">
        <v>21</v>
      </c>
      <c r="D15" s="35" t="s">
        <v>27</v>
      </c>
      <c r="E15" s="33" t="s">
        <v>28</v>
      </c>
      <c r="F15" s="36">
        <v>144</v>
      </c>
      <c r="G15" s="37">
        <v>85.8</v>
      </c>
      <c r="H15" s="38">
        <f t="shared" si="2"/>
        <v>111.54</v>
      </c>
      <c r="I15" s="38">
        <f t="shared" si="3"/>
        <v>16061.76</v>
      </c>
      <c r="J15" s="185">
        <f>F15*L15</f>
        <v>144</v>
      </c>
      <c r="K15" s="186">
        <f t="shared" si="4"/>
        <v>16061.76</v>
      </c>
      <c r="L15" s="188">
        <v>1</v>
      </c>
      <c r="M15" s="187">
        <v>0.05</v>
      </c>
      <c r="N15" s="186">
        <f t="shared" si="5"/>
        <v>803.08800000000008</v>
      </c>
    </row>
    <row r="16" spans="1:14">
      <c r="A16" s="32" t="s">
        <v>29</v>
      </c>
      <c r="B16" s="33">
        <v>200007</v>
      </c>
      <c r="C16" s="34" t="s">
        <v>21</v>
      </c>
      <c r="D16" s="35" t="s">
        <v>30</v>
      </c>
      <c r="E16" s="33" t="s">
        <v>28</v>
      </c>
      <c r="F16" s="36">
        <v>1440</v>
      </c>
      <c r="G16" s="37">
        <v>23.02</v>
      </c>
      <c r="H16" s="38">
        <f t="shared" si="2"/>
        <v>29.926000000000002</v>
      </c>
      <c r="I16" s="38">
        <f t="shared" si="3"/>
        <v>43093.440000000002</v>
      </c>
      <c r="J16" s="185">
        <f>F16*L16</f>
        <v>1440</v>
      </c>
      <c r="K16" s="186">
        <f t="shared" si="4"/>
        <v>43093.440000000002</v>
      </c>
      <c r="L16" s="188">
        <v>1</v>
      </c>
      <c r="M16" s="187">
        <v>0.05</v>
      </c>
      <c r="N16" s="186">
        <f t="shared" si="5"/>
        <v>2154.672</v>
      </c>
    </row>
    <row r="17" spans="1:14">
      <c r="A17" s="39"/>
      <c r="B17" s="40"/>
      <c r="C17" s="40"/>
      <c r="D17" s="40"/>
      <c r="E17" s="40"/>
      <c r="F17" s="40"/>
      <c r="G17" s="41" t="s">
        <v>31</v>
      </c>
      <c r="H17" s="42"/>
      <c r="I17" s="43">
        <f>SUM(I13:I16)</f>
        <v>113255.45</v>
      </c>
      <c r="J17" s="182" t="s">
        <v>476</v>
      </c>
      <c r="K17" s="183">
        <f>SUM(K13:K16)</f>
        <v>113255.45</v>
      </c>
      <c r="L17" s="182">
        <f>K17/I17</f>
        <v>1</v>
      </c>
      <c r="M17" s="184">
        <f t="shared" ref="M17" si="6">N17/I17</f>
        <v>0.10572969977736173</v>
      </c>
      <c r="N17" s="183">
        <f>SUM(N13:N16)</f>
        <v>11974.464726650001</v>
      </c>
    </row>
    <row r="18" spans="1:14">
      <c r="A18" s="23"/>
      <c r="B18" s="23"/>
      <c r="C18" s="23"/>
      <c r="D18" s="24"/>
      <c r="E18" s="25"/>
      <c r="F18" s="26"/>
      <c r="G18" s="27"/>
      <c r="H18" s="27"/>
      <c r="I18" s="23"/>
      <c r="J18" s="182"/>
      <c r="K18" s="183"/>
      <c r="L18" s="182"/>
      <c r="M18" s="184"/>
      <c r="N18" s="183"/>
    </row>
    <row r="19" spans="1:14">
      <c r="A19" s="28" t="s">
        <v>32</v>
      </c>
      <c r="B19" s="29"/>
      <c r="C19" s="29"/>
      <c r="D19" s="30" t="s">
        <v>33</v>
      </c>
      <c r="E19" s="30"/>
      <c r="F19" s="31"/>
      <c r="G19" s="31"/>
      <c r="H19" s="31"/>
      <c r="I19" s="31"/>
      <c r="J19" s="185"/>
      <c r="K19" s="186"/>
      <c r="L19" s="188"/>
      <c r="M19" s="188"/>
      <c r="N19" s="186"/>
    </row>
    <row r="20" spans="1:14">
      <c r="A20" s="32" t="s">
        <v>34</v>
      </c>
      <c r="B20" s="33">
        <v>1</v>
      </c>
      <c r="C20" s="34" t="s">
        <v>35</v>
      </c>
      <c r="D20" s="35" t="s">
        <v>36</v>
      </c>
      <c r="E20" s="33" t="s">
        <v>37</v>
      </c>
      <c r="F20" s="36">
        <v>1</v>
      </c>
      <c r="G20" s="37">
        <v>7330.5</v>
      </c>
      <c r="H20" s="38">
        <f>1.3*G20</f>
        <v>9529.65</v>
      </c>
      <c r="I20" s="38">
        <f>ROUND((F20*H20),2)</f>
        <v>9529.65</v>
      </c>
      <c r="J20" s="185">
        <f t="shared" ref="J20:J21" si="7">F20*L20</f>
        <v>1</v>
      </c>
      <c r="K20" s="186">
        <f t="shared" ref="K20:K21" si="8">I20*L20</f>
        <v>9529.65</v>
      </c>
      <c r="L20" s="188">
        <v>1</v>
      </c>
      <c r="M20" s="188">
        <v>0</v>
      </c>
      <c r="N20" s="186">
        <f t="shared" ref="N20:N21" si="9">I20*M20</f>
        <v>0</v>
      </c>
    </row>
    <row r="21" spans="1:14">
      <c r="A21" s="32" t="s">
        <v>38</v>
      </c>
      <c r="B21" s="44">
        <v>2</v>
      </c>
      <c r="C21" s="34" t="s">
        <v>35</v>
      </c>
      <c r="D21" s="35" t="s">
        <v>39</v>
      </c>
      <c r="E21" s="33" t="s">
        <v>37</v>
      </c>
      <c r="F21" s="36">
        <v>1</v>
      </c>
      <c r="G21" s="37">
        <v>7330.5</v>
      </c>
      <c r="H21" s="38">
        <f>1.3*G21</f>
        <v>9529.65</v>
      </c>
      <c r="I21" s="38">
        <f>ROUND((F21*H21),2)</f>
        <v>9529.65</v>
      </c>
      <c r="J21" s="185">
        <f t="shared" si="7"/>
        <v>0</v>
      </c>
      <c r="K21" s="186">
        <f t="shared" si="8"/>
        <v>0</v>
      </c>
      <c r="L21" s="188">
        <v>0</v>
      </c>
      <c r="M21" s="188">
        <v>0</v>
      </c>
      <c r="N21" s="186">
        <f t="shared" si="9"/>
        <v>0</v>
      </c>
    </row>
    <row r="22" spans="1:14">
      <c r="A22" s="39"/>
      <c r="B22" s="40"/>
      <c r="C22" s="40"/>
      <c r="D22" s="40"/>
      <c r="E22" s="40"/>
      <c r="F22" s="40"/>
      <c r="G22" s="41" t="s">
        <v>31</v>
      </c>
      <c r="H22" s="42"/>
      <c r="I22" s="43">
        <f>SUM(I20:I21)</f>
        <v>19059.3</v>
      </c>
      <c r="J22" s="182" t="s">
        <v>477</v>
      </c>
      <c r="K22" s="183">
        <f>SUM(K20:K21)</f>
        <v>9529.65</v>
      </c>
      <c r="L22" s="182">
        <f>K22/I22</f>
        <v>0.5</v>
      </c>
      <c r="M22" s="184">
        <f t="shared" ref="M22" si="10">N22/I22</f>
        <v>0</v>
      </c>
      <c r="N22" s="183">
        <f>SUM(N20:N21)</f>
        <v>0</v>
      </c>
    </row>
    <row r="23" spans="1:14">
      <c r="A23" s="28" t="s">
        <v>40</v>
      </c>
      <c r="B23" s="29"/>
      <c r="C23" s="29"/>
      <c r="D23" s="30" t="s">
        <v>41</v>
      </c>
      <c r="E23" s="30"/>
      <c r="F23" s="31"/>
      <c r="G23" s="31"/>
      <c r="H23" s="31"/>
      <c r="I23" s="31"/>
      <c r="J23" s="185"/>
      <c r="K23" s="186"/>
      <c r="L23" s="188"/>
      <c r="M23" s="188"/>
      <c r="N23" s="186"/>
    </row>
    <row r="24" spans="1:14">
      <c r="A24" s="32" t="s">
        <v>42</v>
      </c>
      <c r="B24" s="32">
        <v>11340</v>
      </c>
      <c r="C24" s="34" t="s">
        <v>21</v>
      </c>
      <c r="D24" s="35" t="s">
        <v>43</v>
      </c>
      <c r="E24" s="32" t="s">
        <v>44</v>
      </c>
      <c r="F24" s="36">
        <v>6</v>
      </c>
      <c r="G24" s="37">
        <v>159.66999999999999</v>
      </c>
      <c r="H24" s="38">
        <f>1.3*G24</f>
        <v>207.571</v>
      </c>
      <c r="I24" s="38">
        <f>ROUND((F24*H24),2)</f>
        <v>1245.43</v>
      </c>
      <c r="J24" s="185">
        <f t="shared" ref="J24:J26" si="11">F24*L24</f>
        <v>6</v>
      </c>
      <c r="K24" s="186">
        <f t="shared" ref="K24:K26" si="12">I24*L24</f>
        <v>1245.43</v>
      </c>
      <c r="L24" s="188">
        <v>1</v>
      </c>
      <c r="M24" s="188">
        <v>0</v>
      </c>
      <c r="N24" s="186">
        <f t="shared" ref="N24:N26" si="13">I24*M24</f>
        <v>0</v>
      </c>
    </row>
    <row r="25" spans="1:14">
      <c r="A25" s="32" t="s">
        <v>45</v>
      </c>
      <c r="B25" s="32">
        <v>10005</v>
      </c>
      <c r="C25" s="34" t="s">
        <v>21</v>
      </c>
      <c r="D25" s="35" t="s">
        <v>46</v>
      </c>
      <c r="E25" s="32" t="s">
        <v>44</v>
      </c>
      <c r="F25" s="36">
        <v>12</v>
      </c>
      <c r="G25" s="37">
        <v>405.36</v>
      </c>
      <c r="H25" s="38">
        <f t="shared" ref="H25:H26" si="14">1.3*G25</f>
        <v>526.96800000000007</v>
      </c>
      <c r="I25" s="38">
        <f t="shared" ref="I25:I26" si="15">ROUND((F25*H25),2)</f>
        <v>6323.62</v>
      </c>
      <c r="J25" s="185">
        <f t="shared" si="11"/>
        <v>12</v>
      </c>
      <c r="K25" s="186">
        <f t="shared" si="12"/>
        <v>6323.62</v>
      </c>
      <c r="L25" s="188">
        <v>1</v>
      </c>
      <c r="M25" s="188">
        <v>0</v>
      </c>
      <c r="N25" s="186">
        <f t="shared" si="13"/>
        <v>0</v>
      </c>
    </row>
    <row r="26" spans="1:14">
      <c r="A26" s="32" t="s">
        <v>47</v>
      </c>
      <c r="B26" s="45">
        <v>10000</v>
      </c>
      <c r="C26" s="34" t="s">
        <v>21</v>
      </c>
      <c r="D26" s="35" t="s">
        <v>48</v>
      </c>
      <c r="E26" s="45" t="s">
        <v>49</v>
      </c>
      <c r="F26" s="46">
        <v>1</v>
      </c>
      <c r="G26" s="47">
        <v>7400</v>
      </c>
      <c r="H26" s="38">
        <f t="shared" si="14"/>
        <v>9620</v>
      </c>
      <c r="I26" s="38">
        <f t="shared" si="15"/>
        <v>9620</v>
      </c>
      <c r="J26" s="185">
        <f t="shared" si="11"/>
        <v>1</v>
      </c>
      <c r="K26" s="186">
        <f t="shared" si="12"/>
        <v>9620</v>
      </c>
      <c r="L26" s="188">
        <v>1</v>
      </c>
      <c r="M26" s="188">
        <v>0</v>
      </c>
      <c r="N26" s="186">
        <f t="shared" si="13"/>
        <v>0</v>
      </c>
    </row>
    <row r="27" spans="1:14">
      <c r="A27" s="39"/>
      <c r="B27" s="40"/>
      <c r="C27" s="40"/>
      <c r="D27" s="40"/>
      <c r="E27" s="40"/>
      <c r="F27" s="40"/>
      <c r="G27" s="41" t="s">
        <v>31</v>
      </c>
      <c r="H27" s="42"/>
      <c r="I27" s="43">
        <f>SUM(I24:I26)</f>
        <v>17189.05</v>
      </c>
      <c r="J27" s="182" t="s">
        <v>478</v>
      </c>
      <c r="K27" s="183">
        <f>SUM(K24:K26)</f>
        <v>17189.05</v>
      </c>
      <c r="L27" s="182">
        <f>K27/I27</f>
        <v>1</v>
      </c>
      <c r="M27" s="184">
        <f t="shared" ref="M27" si="16">N27/I27</f>
        <v>0</v>
      </c>
      <c r="N27" s="183">
        <f>SUM(N24:N26)</f>
        <v>0</v>
      </c>
    </row>
    <row r="28" spans="1:14">
      <c r="A28" s="48"/>
      <c r="B28" s="48"/>
      <c r="C28" s="48"/>
      <c r="D28" s="48"/>
      <c r="E28" s="48"/>
      <c r="F28" s="48"/>
      <c r="G28" s="49"/>
      <c r="H28" s="4"/>
      <c r="I28" s="50"/>
      <c r="J28" s="185"/>
      <c r="K28" s="186"/>
      <c r="L28" s="188"/>
      <c r="M28" s="188"/>
      <c r="N28" s="186"/>
    </row>
    <row r="29" spans="1:14">
      <c r="A29" s="28" t="s">
        <v>50</v>
      </c>
      <c r="B29" s="29"/>
      <c r="C29" s="29"/>
      <c r="D29" s="30" t="s">
        <v>51</v>
      </c>
      <c r="E29" s="30"/>
      <c r="F29" s="31"/>
      <c r="G29" s="31"/>
      <c r="H29" s="31"/>
      <c r="I29" s="31"/>
      <c r="J29" s="185"/>
      <c r="K29" s="186"/>
      <c r="L29" s="188"/>
      <c r="M29" s="188"/>
      <c r="N29" s="186"/>
    </row>
    <row r="30" spans="1:14">
      <c r="A30" s="32" t="s">
        <v>52</v>
      </c>
      <c r="B30" s="32">
        <v>250670</v>
      </c>
      <c r="C30" s="34" t="s">
        <v>21</v>
      </c>
      <c r="D30" t="s">
        <v>53</v>
      </c>
      <c r="E30" s="51" t="s">
        <v>6</v>
      </c>
      <c r="F30" s="36">
        <v>1</v>
      </c>
      <c r="G30" s="37">
        <v>47340.94</v>
      </c>
      <c r="H30" s="38">
        <f>1.3*G30</f>
        <v>61543.222000000002</v>
      </c>
      <c r="I30" s="38">
        <f t="shared" ref="I30:I34" si="17">ROUND((F30*H30),2)</f>
        <v>61543.22</v>
      </c>
      <c r="J30" s="185">
        <f t="shared" ref="J30:J34" si="18">F30*L30</f>
        <v>1</v>
      </c>
      <c r="K30" s="186">
        <f t="shared" ref="K30:K34" si="19">I30*L30</f>
        <v>61543.22</v>
      </c>
      <c r="L30" s="188">
        <v>1</v>
      </c>
      <c r="M30" s="188">
        <v>0.05</v>
      </c>
      <c r="N30" s="186">
        <f t="shared" ref="N30:N34" si="20">I30*M30</f>
        <v>3077.1610000000001</v>
      </c>
    </row>
    <row r="31" spans="1:14">
      <c r="A31" s="32" t="s">
        <v>54</v>
      </c>
      <c r="B31" s="32">
        <v>180803</v>
      </c>
      <c r="C31" s="34" t="s">
        <v>21</v>
      </c>
      <c r="D31" s="52" t="s">
        <v>55</v>
      </c>
      <c r="E31" s="51" t="s">
        <v>6</v>
      </c>
      <c r="F31" s="36">
        <v>1</v>
      </c>
      <c r="G31" s="37">
        <v>354.89</v>
      </c>
      <c r="H31" s="38">
        <f t="shared" ref="H31:H34" si="21">1.3*G31</f>
        <v>461.35699999999997</v>
      </c>
      <c r="I31" s="38">
        <f t="shared" si="17"/>
        <v>461.36</v>
      </c>
      <c r="J31" s="185">
        <f t="shared" si="18"/>
        <v>1</v>
      </c>
      <c r="K31" s="186">
        <f t="shared" si="19"/>
        <v>461.36</v>
      </c>
      <c r="L31" s="188">
        <v>1</v>
      </c>
      <c r="M31" s="188">
        <v>0</v>
      </c>
      <c r="N31" s="186">
        <f t="shared" si="20"/>
        <v>0</v>
      </c>
    </row>
    <row r="32" spans="1:14">
      <c r="A32" s="32" t="s">
        <v>56</v>
      </c>
      <c r="B32" s="45">
        <v>180432</v>
      </c>
      <c r="C32" s="34" t="s">
        <v>21</v>
      </c>
      <c r="D32" s="53" t="s">
        <v>57</v>
      </c>
      <c r="E32" s="54" t="s">
        <v>6</v>
      </c>
      <c r="F32" s="46">
        <v>3</v>
      </c>
      <c r="G32" s="47">
        <v>138.94</v>
      </c>
      <c r="H32" s="38">
        <f t="shared" si="21"/>
        <v>180.62200000000001</v>
      </c>
      <c r="I32" s="38">
        <f t="shared" si="17"/>
        <v>541.87</v>
      </c>
      <c r="J32" s="185">
        <f t="shared" si="18"/>
        <v>3</v>
      </c>
      <c r="K32" s="186">
        <f t="shared" si="19"/>
        <v>541.87</v>
      </c>
      <c r="L32" s="188">
        <v>1</v>
      </c>
      <c r="M32" s="188">
        <v>0</v>
      </c>
      <c r="N32" s="186">
        <f t="shared" si="20"/>
        <v>0</v>
      </c>
    </row>
    <row r="33" spans="1:14">
      <c r="A33" s="32" t="s">
        <v>58</v>
      </c>
      <c r="B33" s="45">
        <v>181518</v>
      </c>
      <c r="C33" s="34" t="s">
        <v>21</v>
      </c>
      <c r="D33" s="53" t="s">
        <v>59</v>
      </c>
      <c r="E33" s="54" t="s">
        <v>6</v>
      </c>
      <c r="F33" s="46">
        <v>1</v>
      </c>
      <c r="G33" s="47">
        <v>74.84</v>
      </c>
      <c r="H33" s="38">
        <f t="shared" si="21"/>
        <v>97.292000000000002</v>
      </c>
      <c r="I33" s="38">
        <f t="shared" si="17"/>
        <v>97.29</v>
      </c>
      <c r="J33" s="185">
        <f t="shared" si="18"/>
        <v>1</v>
      </c>
      <c r="K33" s="186">
        <f t="shared" si="19"/>
        <v>97.29</v>
      </c>
      <c r="L33" s="188">
        <v>1</v>
      </c>
      <c r="M33" s="188">
        <v>0</v>
      </c>
      <c r="N33" s="186">
        <f t="shared" si="20"/>
        <v>0</v>
      </c>
    </row>
    <row r="34" spans="1:14">
      <c r="A34" s="32" t="s">
        <v>60</v>
      </c>
      <c r="B34" s="45">
        <v>180253</v>
      </c>
      <c r="C34" s="34" t="s">
        <v>21</v>
      </c>
      <c r="D34" s="53" t="s">
        <v>61</v>
      </c>
      <c r="E34" s="33" t="s">
        <v>6</v>
      </c>
      <c r="F34" s="46">
        <v>4</v>
      </c>
      <c r="G34" s="47">
        <v>31.33</v>
      </c>
      <c r="H34" s="38">
        <f t="shared" si="21"/>
        <v>40.728999999999999</v>
      </c>
      <c r="I34" s="38">
        <f t="shared" si="17"/>
        <v>162.91999999999999</v>
      </c>
      <c r="J34" s="185">
        <f t="shared" si="18"/>
        <v>4</v>
      </c>
      <c r="K34" s="186">
        <f t="shared" si="19"/>
        <v>162.91999999999999</v>
      </c>
      <c r="L34" s="188">
        <v>1</v>
      </c>
      <c r="M34" s="188">
        <v>0</v>
      </c>
      <c r="N34" s="186">
        <f t="shared" si="20"/>
        <v>0</v>
      </c>
    </row>
    <row r="35" spans="1:14">
      <c r="A35" s="39"/>
      <c r="B35" s="40"/>
      <c r="C35" s="40"/>
      <c r="D35" s="40"/>
      <c r="E35" s="40"/>
      <c r="F35" s="40"/>
      <c r="G35" s="41" t="s">
        <v>31</v>
      </c>
      <c r="H35" s="42"/>
      <c r="I35" s="43">
        <f>SUM(I30:I34)</f>
        <v>62806.66</v>
      </c>
      <c r="J35" s="182" t="s">
        <v>479</v>
      </c>
      <c r="K35" s="183">
        <f>SUM(K30:K34)</f>
        <v>62806.66</v>
      </c>
      <c r="L35" s="182">
        <f>K35/I35</f>
        <v>1</v>
      </c>
      <c r="M35" s="184">
        <f t="shared" ref="M35" si="22">N35/I35</f>
        <v>4.899418310096413E-2</v>
      </c>
      <c r="N35" s="183">
        <f>SUM(N30:N34)</f>
        <v>3077.1610000000001</v>
      </c>
    </row>
    <row r="36" spans="1:14">
      <c r="A36" s="23"/>
      <c r="B36" s="55"/>
      <c r="C36" s="55"/>
      <c r="D36" s="55"/>
      <c r="E36" s="55"/>
      <c r="F36" s="15"/>
      <c r="G36" s="15"/>
      <c r="H36" s="15"/>
      <c r="I36" s="15"/>
      <c r="J36" s="185"/>
      <c r="K36" s="186"/>
      <c r="L36" s="188"/>
      <c r="M36" s="188"/>
      <c r="N36" s="186"/>
    </row>
    <row r="37" spans="1:14">
      <c r="A37" s="28" t="s">
        <v>62</v>
      </c>
      <c r="B37" s="29"/>
      <c r="C37" s="29"/>
      <c r="D37" s="30" t="s">
        <v>63</v>
      </c>
      <c r="E37" s="30"/>
      <c r="F37" s="31"/>
      <c r="G37" s="31"/>
      <c r="H37" s="31"/>
      <c r="I37" s="31"/>
      <c r="J37" s="185"/>
      <c r="K37" s="186"/>
      <c r="L37" s="188"/>
      <c r="M37" s="188"/>
      <c r="N37" s="186"/>
    </row>
    <row r="38" spans="1:14">
      <c r="A38" s="32" t="s">
        <v>64</v>
      </c>
      <c r="B38" s="45">
        <v>241318</v>
      </c>
      <c r="C38" s="34" t="s">
        <v>21</v>
      </c>
      <c r="D38" s="23" t="s">
        <v>65</v>
      </c>
      <c r="E38" s="56" t="s">
        <v>6</v>
      </c>
      <c r="F38" s="46">
        <v>1</v>
      </c>
      <c r="G38" s="47">
        <v>793.02</v>
      </c>
      <c r="H38" s="38">
        <f t="shared" ref="H38" si="23">1.3*G38</f>
        <v>1030.9259999999999</v>
      </c>
      <c r="I38" s="38">
        <f t="shared" ref="I38" si="24">ROUND((F38*H38),2)</f>
        <v>1030.93</v>
      </c>
      <c r="J38" s="185">
        <f t="shared" ref="J38" si="25">F38*L38</f>
        <v>0</v>
      </c>
      <c r="K38" s="186">
        <f t="shared" ref="K38" si="26">I38*L38</f>
        <v>0</v>
      </c>
      <c r="L38" s="188">
        <v>0</v>
      </c>
      <c r="M38" s="188">
        <v>0</v>
      </c>
      <c r="N38" s="186">
        <f t="shared" ref="N38" si="27">I38*M38</f>
        <v>0</v>
      </c>
    </row>
    <row r="39" spans="1:14">
      <c r="A39" s="39"/>
      <c r="B39" s="40"/>
      <c r="C39" s="40"/>
      <c r="D39" s="40"/>
      <c r="E39" s="40"/>
      <c r="F39" s="40"/>
      <c r="G39" s="41" t="s">
        <v>31</v>
      </c>
      <c r="H39" s="42"/>
      <c r="I39" s="43">
        <f>SUM(I38:I38)</f>
        <v>1030.93</v>
      </c>
      <c r="J39" s="182" t="s">
        <v>480</v>
      </c>
      <c r="K39" s="183">
        <f>SUM(K38)</f>
        <v>0</v>
      </c>
      <c r="L39" s="182">
        <f>K39/I39</f>
        <v>0</v>
      </c>
      <c r="M39" s="184">
        <f t="shared" ref="M39" si="28">N39/I39</f>
        <v>0</v>
      </c>
      <c r="N39" s="183">
        <f>SUM(N38)</f>
        <v>0</v>
      </c>
    </row>
    <row r="40" spans="1:14">
      <c r="A40" s="57"/>
      <c r="B40" s="57"/>
      <c r="C40" s="57"/>
      <c r="D40" s="57"/>
      <c r="E40" s="25"/>
      <c r="F40" s="58"/>
      <c r="G40" s="59"/>
      <c r="H40" s="59"/>
      <c r="I40" s="59"/>
    </row>
    <row r="41" spans="1:14" ht="15" thickBot="1">
      <c r="A41" s="60"/>
      <c r="B41" s="61"/>
      <c r="C41" s="61"/>
      <c r="D41" s="62"/>
      <c r="E41" s="206"/>
      <c r="F41" s="206"/>
      <c r="G41" s="207" t="s">
        <v>66</v>
      </c>
      <c r="H41" s="208"/>
      <c r="I41" s="208">
        <f>SUM(I17+I22+I27+I35+I39)</f>
        <v>213341.38999999998</v>
      </c>
      <c r="J41" s="189" t="s">
        <v>481</v>
      </c>
      <c r="K41" s="190">
        <f>K39+K35+K27+K22+K17</f>
        <v>202780.81</v>
      </c>
      <c r="L41" s="191">
        <f>ROUND(K41/I41,4)</f>
        <v>0.95050000000000001</v>
      </c>
      <c r="M41" s="191">
        <f>ROUND(N41/I41,4)</f>
        <v>7.0599999999999996E-2</v>
      </c>
      <c r="N41" s="190">
        <f>N39+N35+N27+N22+N17</f>
        <v>15051.625726650002</v>
      </c>
    </row>
    <row r="42" spans="1:14" ht="15" thickBot="1">
      <c r="A42" s="260" t="s">
        <v>483</v>
      </c>
      <c r="B42" s="261"/>
      <c r="C42" s="261"/>
      <c r="D42" s="196"/>
      <c r="E42" s="211" t="s">
        <v>486</v>
      </c>
      <c r="F42" s="209"/>
      <c r="G42" s="209"/>
      <c r="H42" s="209"/>
      <c r="I42" s="210"/>
      <c r="J42" s="192" t="s">
        <v>482</v>
      </c>
      <c r="K42" s="193"/>
      <c r="L42" s="193"/>
      <c r="M42" s="194"/>
      <c r="N42" s="195"/>
    </row>
    <row r="43" spans="1:14" ht="14.4" customHeight="1">
      <c r="A43" s="197"/>
      <c r="B43" s="198"/>
      <c r="C43" s="198"/>
      <c r="D43" s="199"/>
      <c r="E43" s="251" t="s">
        <v>487</v>
      </c>
      <c r="F43" s="252"/>
      <c r="G43" s="252"/>
      <c r="H43" s="252"/>
      <c r="I43" s="253"/>
      <c r="J43" s="242">
        <f>N41</f>
        <v>15051.625726650002</v>
      </c>
      <c r="K43" s="243"/>
      <c r="L43" s="243"/>
      <c r="M43" s="243"/>
      <c r="N43" s="244"/>
    </row>
    <row r="44" spans="1:14" ht="14.4" customHeight="1">
      <c r="A44" s="197"/>
      <c r="B44" s="198"/>
      <c r="C44" s="198"/>
      <c r="D44" s="199"/>
      <c r="E44" s="254"/>
      <c r="F44" s="252"/>
      <c r="G44" s="252"/>
      <c r="H44" s="252"/>
      <c r="I44" s="253"/>
      <c r="J44" s="245"/>
      <c r="K44" s="246"/>
      <c r="L44" s="246"/>
      <c r="M44" s="246"/>
      <c r="N44" s="247"/>
    </row>
    <row r="45" spans="1:14" ht="14.4" customHeight="1">
      <c r="A45" s="197"/>
      <c r="B45" s="198"/>
      <c r="C45" s="198"/>
      <c r="D45" s="199"/>
      <c r="E45" s="254"/>
      <c r="F45" s="252"/>
      <c r="G45" s="252"/>
      <c r="H45" s="252"/>
      <c r="I45" s="253"/>
      <c r="J45" s="245"/>
      <c r="K45" s="246"/>
      <c r="L45" s="246"/>
      <c r="M45" s="246"/>
      <c r="N45" s="247"/>
    </row>
    <row r="46" spans="1:14" ht="14.4" customHeight="1">
      <c r="A46" s="197"/>
      <c r="B46" s="198"/>
      <c r="C46" s="198"/>
      <c r="D46" s="199"/>
      <c r="E46" s="254"/>
      <c r="F46" s="252"/>
      <c r="G46" s="252"/>
      <c r="H46" s="252"/>
      <c r="I46" s="253"/>
      <c r="J46" s="245"/>
      <c r="K46" s="246"/>
      <c r="L46" s="246"/>
      <c r="M46" s="246"/>
      <c r="N46" s="247"/>
    </row>
    <row r="47" spans="1:14" ht="14.4" customHeight="1">
      <c r="A47" s="236" t="s">
        <v>484</v>
      </c>
      <c r="B47" s="237"/>
      <c r="C47" s="237"/>
      <c r="D47" s="238"/>
      <c r="E47" s="254"/>
      <c r="F47" s="252"/>
      <c r="G47" s="252"/>
      <c r="H47" s="252"/>
      <c r="I47" s="253"/>
      <c r="J47" s="245"/>
      <c r="K47" s="246"/>
      <c r="L47" s="246"/>
      <c r="M47" s="246"/>
      <c r="N47" s="247"/>
    </row>
    <row r="48" spans="1:14" ht="15" customHeight="1" thickBot="1">
      <c r="A48" s="239" t="s">
        <v>485</v>
      </c>
      <c r="B48" s="240"/>
      <c r="C48" s="240"/>
      <c r="D48" s="241"/>
      <c r="E48" s="255"/>
      <c r="F48" s="256"/>
      <c r="G48" s="256"/>
      <c r="H48" s="256"/>
      <c r="I48" s="257"/>
      <c r="J48" s="248"/>
      <c r="K48" s="249"/>
      <c r="L48" s="249"/>
      <c r="M48" s="249"/>
      <c r="N48" s="250"/>
    </row>
    <row r="49" spans="10:14" ht="14.4" hidden="1" customHeight="1">
      <c r="J49" s="200"/>
      <c r="K49" s="205"/>
      <c r="L49" s="205"/>
      <c r="M49" s="205"/>
      <c r="N49" s="201"/>
    </row>
    <row r="50" spans="10:14" ht="14.4" hidden="1" customHeight="1">
      <c r="J50" s="200"/>
      <c r="K50" s="205"/>
      <c r="L50" s="205"/>
      <c r="M50" s="205"/>
      <c r="N50" s="201"/>
    </row>
    <row r="51" spans="10:14" ht="15" hidden="1" customHeight="1" thickBot="1">
      <c r="J51" s="202"/>
      <c r="K51" s="203"/>
      <c r="L51" s="203"/>
      <c r="M51" s="203"/>
      <c r="N51" s="204"/>
    </row>
  </sheetData>
  <mergeCells count="9">
    <mergeCell ref="A47:D47"/>
    <mergeCell ref="A48:D48"/>
    <mergeCell ref="J43:N48"/>
    <mergeCell ref="E43:I48"/>
    <mergeCell ref="A1:I1"/>
    <mergeCell ref="J9:N9"/>
    <mergeCell ref="J10:M10"/>
    <mergeCell ref="J7:N7"/>
    <mergeCell ref="A42:C42"/>
  </mergeCells>
  <conditionalFormatting sqref="F27:G28">
    <cfRule type="cellIs" dxfId="70" priority="7" stopIfTrue="1" operator="equal">
      <formula>0</formula>
    </cfRule>
  </conditionalFormatting>
  <conditionalFormatting sqref="F35:G35">
    <cfRule type="cellIs" dxfId="69" priority="8" stopIfTrue="1" operator="equal">
      <formula>0</formula>
    </cfRule>
  </conditionalFormatting>
  <conditionalFormatting sqref="F39:G39">
    <cfRule type="cellIs" dxfId="68" priority="9" stopIfTrue="1" operator="equal">
      <formula>0</formula>
    </cfRule>
  </conditionalFormatting>
  <conditionalFormatting sqref="F9:H9">
    <cfRule type="cellIs" dxfId="67" priority="5" stopIfTrue="1" operator="equal">
      <formula>0</formula>
    </cfRule>
  </conditionalFormatting>
  <conditionalFormatting sqref="F17:H17">
    <cfRule type="cellIs" dxfId="66" priority="3" stopIfTrue="1" operator="equal">
      <formula>0</formula>
    </cfRule>
  </conditionalFormatting>
  <conditionalFormatting sqref="F22:H22">
    <cfRule type="cellIs" dxfId="65" priority="1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C4B8A-8AB1-4B47-94BC-CFA995B3E047}">
  <dimension ref="A1:N163"/>
  <sheetViews>
    <sheetView workbookViewId="0">
      <selection activeCell="J10" sqref="J10"/>
    </sheetView>
  </sheetViews>
  <sheetFormatPr defaultColWidth="9" defaultRowHeight="14.4"/>
  <cols>
    <col min="1" max="1" width="8.44140625" customWidth="1"/>
    <col min="2" max="3" width="8.109375" customWidth="1"/>
    <col min="4" max="4" width="55.88671875" customWidth="1"/>
    <col min="6" max="6" width="10.33203125" customWidth="1"/>
    <col min="7" max="7" width="10.5546875" customWidth="1"/>
    <col min="8" max="8" width="10" customWidth="1"/>
    <col min="9" max="9" width="12.88671875" bestFit="1" customWidth="1"/>
    <col min="10" max="10" width="12.109375" customWidth="1"/>
    <col min="11" max="11" width="11.5546875" bestFit="1" customWidth="1"/>
    <col min="12" max="12" width="10" customWidth="1"/>
    <col min="13" max="13" width="9.88671875" bestFit="1" customWidth="1"/>
    <col min="14" max="14" width="11.5546875" bestFit="1" customWidth="1"/>
  </cols>
  <sheetData>
    <row r="1" spans="1:14">
      <c r="A1" s="252"/>
      <c r="B1" s="252"/>
      <c r="C1" s="252"/>
      <c r="D1" s="252"/>
      <c r="E1" s="252"/>
      <c r="F1" s="252"/>
      <c r="G1" s="252"/>
      <c r="H1" s="252"/>
      <c r="I1" s="252"/>
    </row>
    <row r="2" spans="1:14">
      <c r="A2" s="252"/>
      <c r="B2" s="252"/>
      <c r="C2" s="252"/>
      <c r="D2" s="252"/>
      <c r="E2" s="252"/>
      <c r="F2" s="252"/>
      <c r="G2" s="252"/>
      <c r="H2" s="252"/>
      <c r="I2" s="252"/>
    </row>
    <row r="3" spans="1:14" ht="14.4" customHeight="1">
      <c r="A3" s="252"/>
      <c r="B3" s="252"/>
      <c r="C3" s="252"/>
      <c r="D3" s="252"/>
      <c r="E3" s="252"/>
      <c r="F3" s="252"/>
      <c r="G3" s="252"/>
      <c r="H3" s="252"/>
      <c r="I3" s="252"/>
    </row>
    <row r="4" spans="1:14" ht="15" customHeight="1">
      <c r="A4" s="252"/>
      <c r="B4" s="252"/>
      <c r="C4" s="252"/>
      <c r="D4" s="252"/>
      <c r="E4" s="252"/>
      <c r="F4" s="252"/>
      <c r="G4" s="252"/>
      <c r="H4" s="252"/>
      <c r="I4" s="252"/>
    </row>
    <row r="5" spans="1:14" ht="50.4" customHeight="1">
      <c r="A5" s="252"/>
      <c r="B5" s="252"/>
      <c r="C5" s="252"/>
      <c r="D5" s="252"/>
      <c r="E5" s="252"/>
      <c r="F5" s="252"/>
      <c r="G5" s="252"/>
      <c r="H5" s="252"/>
      <c r="I5" s="252"/>
    </row>
    <row r="6" spans="1:14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14">
      <c r="A7" s="1" t="s">
        <v>1</v>
      </c>
      <c r="B7" s="2"/>
      <c r="C7" s="2"/>
      <c r="D7" s="2"/>
      <c r="E7" s="2"/>
      <c r="F7" s="3"/>
      <c r="G7" s="3"/>
      <c r="H7" s="2"/>
      <c r="I7" s="2"/>
    </row>
    <row r="8" spans="1:14">
      <c r="A8" s="1" t="s">
        <v>2</v>
      </c>
      <c r="B8" s="2"/>
      <c r="C8" s="2"/>
      <c r="D8" s="2"/>
      <c r="E8" s="2"/>
      <c r="F8" s="2"/>
      <c r="G8" s="2"/>
      <c r="H8" s="4" t="s">
        <v>3</v>
      </c>
      <c r="I8" s="5">
        <v>0.3</v>
      </c>
    </row>
    <row r="9" spans="1:14" ht="15" customHeight="1">
      <c r="A9" s="1" t="s">
        <v>4</v>
      </c>
      <c r="B9" s="2"/>
      <c r="C9" s="2"/>
      <c r="D9" s="2"/>
      <c r="E9" s="2"/>
      <c r="F9" s="2"/>
      <c r="G9" s="2"/>
      <c r="H9" s="2"/>
      <c r="I9" s="2"/>
      <c r="J9" s="259" t="str">
        <f>RESUMO!G11</f>
        <v>Periodo medição: 06/09/2023 a 26/09/2023</v>
      </c>
      <c r="K9" s="259"/>
      <c r="L9" s="259"/>
      <c r="M9" s="259"/>
      <c r="N9" s="259"/>
    </row>
    <row r="10" spans="1:14">
      <c r="A10" s="2"/>
      <c r="B10" s="2"/>
      <c r="C10" s="2"/>
      <c r="D10" s="2"/>
      <c r="E10" s="2"/>
      <c r="F10" s="2"/>
      <c r="G10" s="2"/>
      <c r="H10" s="2"/>
      <c r="I10" s="2"/>
    </row>
    <row r="11" spans="1:14">
      <c r="A11" s="6"/>
      <c r="B11" s="6"/>
      <c r="C11" s="6"/>
      <c r="D11" s="7" t="s">
        <v>5</v>
      </c>
      <c r="E11" s="8" t="s">
        <v>6</v>
      </c>
      <c r="F11" s="9">
        <v>1</v>
      </c>
      <c r="G11" s="10"/>
      <c r="H11" s="11"/>
      <c r="I11" s="10"/>
      <c r="J11" s="258" t="str">
        <f>RESUMO!G12</f>
        <v>9ª MEDIÇÃO</v>
      </c>
      <c r="K11" s="258"/>
      <c r="L11" s="258"/>
      <c r="M11" s="258"/>
      <c r="N11" s="258"/>
    </row>
    <row r="12" spans="1:14" ht="15" thickBot="1">
      <c r="A12" s="12"/>
      <c r="B12" s="12"/>
      <c r="C12" s="12"/>
      <c r="D12" s="13"/>
      <c r="E12" s="14"/>
      <c r="F12" s="15"/>
      <c r="G12" s="16"/>
      <c r="H12" s="17"/>
      <c r="I12" s="64"/>
      <c r="J12" s="258" t="s">
        <v>470</v>
      </c>
      <c r="K12" s="258"/>
      <c r="L12" s="258"/>
      <c r="M12" s="258"/>
      <c r="N12" s="180">
        <f>N156</f>
        <v>24444.824999999997</v>
      </c>
    </row>
    <row r="13" spans="1:14" ht="40.200000000000003" thickBot="1">
      <c r="A13" s="18" t="s">
        <v>7</v>
      </c>
      <c r="B13" s="19" t="s">
        <v>8</v>
      </c>
      <c r="C13" s="19" t="s">
        <v>9</v>
      </c>
      <c r="D13" s="19" t="s">
        <v>10</v>
      </c>
      <c r="E13" s="19" t="s">
        <v>11</v>
      </c>
      <c r="F13" s="20" t="s">
        <v>12</v>
      </c>
      <c r="G13" s="21" t="s">
        <v>13</v>
      </c>
      <c r="H13" s="21" t="s">
        <v>14</v>
      </c>
      <c r="I13" s="22" t="s">
        <v>15</v>
      </c>
      <c r="J13" s="179" t="s">
        <v>471</v>
      </c>
      <c r="K13" s="181" t="s">
        <v>472</v>
      </c>
      <c r="L13" s="181" t="s">
        <v>473</v>
      </c>
      <c r="M13" s="181" t="s">
        <v>474</v>
      </c>
      <c r="N13" s="179" t="s">
        <v>475</v>
      </c>
    </row>
    <row r="14" spans="1:14">
      <c r="A14" s="23"/>
      <c r="B14" s="23"/>
      <c r="C14" s="23"/>
      <c r="D14" s="24"/>
      <c r="E14" s="25"/>
      <c r="F14" s="26"/>
      <c r="G14" s="27"/>
      <c r="H14" s="27"/>
      <c r="I14" s="23"/>
      <c r="J14" s="185"/>
      <c r="K14" s="186"/>
      <c r="L14" s="188"/>
      <c r="M14" s="188"/>
      <c r="N14" s="186"/>
    </row>
    <row r="15" spans="1:14">
      <c r="A15" s="28" t="s">
        <v>16</v>
      </c>
      <c r="B15" s="29"/>
      <c r="C15" s="29"/>
      <c r="D15" s="30" t="s">
        <v>67</v>
      </c>
      <c r="E15" s="30"/>
      <c r="F15" s="31"/>
      <c r="G15" s="31"/>
      <c r="H15" s="65"/>
      <c r="I15" s="65">
        <f>I156</f>
        <v>532454.87</v>
      </c>
      <c r="J15" s="185"/>
      <c r="K15" s="186"/>
      <c r="L15" s="188"/>
      <c r="M15" s="188"/>
      <c r="N15" s="186"/>
    </row>
    <row r="16" spans="1:14">
      <c r="A16" s="28" t="s">
        <v>18</v>
      </c>
      <c r="B16" s="29"/>
      <c r="C16" s="29"/>
      <c r="D16" s="30" t="s">
        <v>68</v>
      </c>
      <c r="E16" s="30"/>
      <c r="F16" s="31"/>
      <c r="G16" s="31"/>
      <c r="H16" s="65"/>
      <c r="I16" s="65"/>
      <c r="J16" s="185"/>
      <c r="K16" s="186"/>
      <c r="L16" s="188"/>
      <c r="M16" s="188"/>
      <c r="N16" s="186"/>
    </row>
    <row r="17" spans="1:14">
      <c r="A17" s="32" t="s">
        <v>20</v>
      </c>
      <c r="B17" s="33">
        <v>10009</v>
      </c>
      <c r="C17" s="34" t="s">
        <v>21</v>
      </c>
      <c r="D17" s="66" t="s">
        <v>69</v>
      </c>
      <c r="E17" s="33" t="s">
        <v>44</v>
      </c>
      <c r="F17" s="67">
        <v>199.42</v>
      </c>
      <c r="G17" s="37">
        <v>5.0999999999999996</v>
      </c>
      <c r="H17" s="38">
        <f>1.3*G17</f>
        <v>6.63</v>
      </c>
      <c r="I17" s="38">
        <f>ROUND((F17*H17),2)</f>
        <v>1322.15</v>
      </c>
      <c r="J17" s="185">
        <f>F17*L17</f>
        <v>199.42</v>
      </c>
      <c r="K17" s="186">
        <f t="shared" ref="K17:K18" si="0">I17*L17</f>
        <v>1322.15</v>
      </c>
      <c r="L17" s="188">
        <v>1</v>
      </c>
      <c r="M17" s="188">
        <v>0</v>
      </c>
      <c r="N17" s="186">
        <f t="shared" ref="N17:N18" si="1">I17*M17</f>
        <v>0</v>
      </c>
    </row>
    <row r="18" spans="1:14">
      <c r="A18" s="32" t="s">
        <v>24</v>
      </c>
      <c r="B18" s="33">
        <v>10008</v>
      </c>
      <c r="C18" s="34" t="s">
        <v>21</v>
      </c>
      <c r="D18" t="s">
        <v>70</v>
      </c>
      <c r="E18" s="33" t="s">
        <v>44</v>
      </c>
      <c r="F18" s="67">
        <v>200</v>
      </c>
      <c r="G18" s="37">
        <v>4.54</v>
      </c>
      <c r="H18" s="38">
        <f>1.3*G18</f>
        <v>5.9020000000000001</v>
      </c>
      <c r="I18" s="38">
        <f>ROUND((F18*H18),2)</f>
        <v>1180.4000000000001</v>
      </c>
      <c r="J18" s="185">
        <f>F18*L18</f>
        <v>200</v>
      </c>
      <c r="K18" s="186">
        <f t="shared" si="0"/>
        <v>1180.4000000000001</v>
      </c>
      <c r="L18" s="188">
        <v>1</v>
      </c>
      <c r="M18" s="188">
        <v>0</v>
      </c>
      <c r="N18" s="186">
        <f t="shared" si="1"/>
        <v>0</v>
      </c>
    </row>
    <row r="19" spans="1:14">
      <c r="A19" s="39"/>
      <c r="B19" s="40"/>
      <c r="C19" s="40"/>
      <c r="D19" s="40"/>
      <c r="E19" s="40"/>
      <c r="F19" s="40"/>
      <c r="G19" s="41" t="s">
        <v>31</v>
      </c>
      <c r="H19" s="68"/>
      <c r="I19" s="69">
        <f>SUM(I17:I18)</f>
        <v>2502.5500000000002</v>
      </c>
      <c r="J19" s="182" t="s">
        <v>489</v>
      </c>
      <c r="K19" s="183">
        <f>SUM(K17:K18)</f>
        <v>2502.5500000000002</v>
      </c>
      <c r="L19" s="182">
        <f>K19/I19</f>
        <v>1</v>
      </c>
      <c r="M19" s="184">
        <f t="shared" ref="M19" si="2">N19/I19</f>
        <v>0</v>
      </c>
      <c r="N19" s="183">
        <f>SUM(N17:N18)</f>
        <v>0</v>
      </c>
    </row>
    <row r="20" spans="1:14">
      <c r="A20" s="23"/>
      <c r="B20" s="23"/>
      <c r="C20" s="23"/>
      <c r="D20" s="24"/>
      <c r="E20" s="25"/>
      <c r="F20" s="26"/>
      <c r="G20" s="27"/>
      <c r="H20" s="27"/>
      <c r="I20" s="23"/>
      <c r="J20" s="185"/>
      <c r="K20" s="186"/>
      <c r="L20" s="188"/>
      <c r="M20" s="188"/>
      <c r="N20" s="186"/>
    </row>
    <row r="21" spans="1:14">
      <c r="A21" s="28" t="s">
        <v>32</v>
      </c>
      <c r="B21" s="29"/>
      <c r="C21" s="29"/>
      <c r="D21" s="30" t="s">
        <v>71</v>
      </c>
      <c r="E21" s="30"/>
      <c r="F21" s="31"/>
      <c r="G21" s="31"/>
      <c r="H21" s="65"/>
      <c r="I21" s="65"/>
      <c r="J21" s="185"/>
      <c r="K21" s="186"/>
      <c r="L21" s="188"/>
      <c r="M21" s="188"/>
      <c r="N21" s="186"/>
    </row>
    <row r="22" spans="1:14">
      <c r="A22" s="45" t="s">
        <v>34</v>
      </c>
      <c r="B22" s="33">
        <v>30010</v>
      </c>
      <c r="C22" s="34" t="s">
        <v>21</v>
      </c>
      <c r="D22" s="66" t="s">
        <v>72</v>
      </c>
      <c r="E22" s="33" t="s">
        <v>73</v>
      </c>
      <c r="F22" s="70">
        <v>19.399999999999999</v>
      </c>
      <c r="G22" s="47">
        <v>72.64</v>
      </c>
      <c r="H22" s="71">
        <f>1.3*G22</f>
        <v>94.432000000000002</v>
      </c>
      <c r="I22" s="38">
        <f>ROUND((F22*H22),2)</f>
        <v>1831.98</v>
      </c>
      <c r="J22" s="185">
        <f t="shared" ref="J22:J24" si="3">F22*L22</f>
        <v>19.399999999999999</v>
      </c>
      <c r="K22" s="186">
        <f t="shared" ref="K22:K24" si="4">I22*L22</f>
        <v>1831.98</v>
      </c>
      <c r="L22" s="188">
        <v>1</v>
      </c>
      <c r="M22" s="188">
        <v>0</v>
      </c>
      <c r="N22" s="186">
        <f t="shared" ref="N22:N24" si="5">I22*M22</f>
        <v>0</v>
      </c>
    </row>
    <row r="23" spans="1:14">
      <c r="A23" s="45" t="s">
        <v>38</v>
      </c>
      <c r="B23" s="33">
        <v>30254</v>
      </c>
      <c r="C23" s="34" t="s">
        <v>21</v>
      </c>
      <c r="D23" s="66" t="s">
        <v>74</v>
      </c>
      <c r="E23" s="33" t="s">
        <v>73</v>
      </c>
      <c r="F23" s="70">
        <v>13.58</v>
      </c>
      <c r="G23" s="47">
        <v>16.32</v>
      </c>
      <c r="H23" s="71">
        <f t="shared" ref="H23:H24" si="6">1.3*G23</f>
        <v>21.216000000000001</v>
      </c>
      <c r="I23" s="38">
        <f>ROUND((F23*H23),2)</f>
        <v>288.11</v>
      </c>
      <c r="J23" s="185">
        <f t="shared" si="3"/>
        <v>13.58</v>
      </c>
      <c r="K23" s="186">
        <f t="shared" si="4"/>
        <v>288.11</v>
      </c>
      <c r="L23" s="188">
        <v>1</v>
      </c>
      <c r="M23" s="188">
        <v>0</v>
      </c>
      <c r="N23" s="186">
        <f t="shared" si="5"/>
        <v>0</v>
      </c>
    </row>
    <row r="24" spans="1:14">
      <c r="A24" s="45" t="s">
        <v>75</v>
      </c>
      <c r="B24" s="72">
        <v>30011</v>
      </c>
      <c r="C24" s="34" t="s">
        <v>21</v>
      </c>
      <c r="D24" s="73" t="s">
        <v>76</v>
      </c>
      <c r="E24" s="33" t="s">
        <v>73</v>
      </c>
      <c r="F24" s="70">
        <v>80</v>
      </c>
      <c r="G24" s="47">
        <v>133.74</v>
      </c>
      <c r="H24" s="71">
        <f t="shared" si="6"/>
        <v>173.86200000000002</v>
      </c>
      <c r="I24" s="38">
        <f>ROUND((F24*H24),2)</f>
        <v>13908.96</v>
      </c>
      <c r="J24" s="185">
        <f t="shared" si="3"/>
        <v>80</v>
      </c>
      <c r="K24" s="186">
        <f t="shared" si="4"/>
        <v>13908.96</v>
      </c>
      <c r="L24" s="188">
        <v>1</v>
      </c>
      <c r="M24" s="188">
        <v>0</v>
      </c>
      <c r="N24" s="186">
        <f t="shared" si="5"/>
        <v>0</v>
      </c>
    </row>
    <row r="25" spans="1:14">
      <c r="A25" s="39"/>
      <c r="B25" s="40"/>
      <c r="C25" s="40"/>
      <c r="D25" s="40"/>
      <c r="E25" s="40"/>
      <c r="F25" s="40"/>
      <c r="G25" s="41" t="s">
        <v>31</v>
      </c>
      <c r="H25" s="68"/>
      <c r="I25" s="69">
        <f>SUM(I22:I24)</f>
        <v>16029.05</v>
      </c>
      <c r="J25" s="182" t="s">
        <v>477</v>
      </c>
      <c r="K25" s="183">
        <f>SUM(K22:K24)</f>
        <v>16029.05</v>
      </c>
      <c r="L25" s="182">
        <f>K25/I25</f>
        <v>1</v>
      </c>
      <c r="M25" s="184">
        <f t="shared" ref="M25" si="7">N25/I25</f>
        <v>0</v>
      </c>
      <c r="N25" s="183">
        <f>SUM(N22:N24)</f>
        <v>0</v>
      </c>
    </row>
    <row r="26" spans="1:14">
      <c r="A26" s="48"/>
      <c r="B26" s="48"/>
      <c r="C26" s="48"/>
      <c r="D26" s="48"/>
      <c r="E26" s="48"/>
      <c r="F26" s="48"/>
      <c r="G26" s="49"/>
      <c r="H26" s="74"/>
      <c r="I26" s="75"/>
      <c r="J26" s="185"/>
      <c r="K26" s="186"/>
      <c r="L26" s="188"/>
      <c r="M26" s="188"/>
      <c r="N26" s="186"/>
    </row>
    <row r="27" spans="1:14">
      <c r="A27" s="28" t="s">
        <v>40</v>
      </c>
      <c r="B27" s="29"/>
      <c r="C27" s="29"/>
      <c r="D27" s="30" t="s">
        <v>77</v>
      </c>
      <c r="E27" s="30"/>
      <c r="F27" s="31"/>
      <c r="G27" s="31"/>
      <c r="H27" s="65"/>
      <c r="I27" s="65"/>
      <c r="J27" s="185"/>
      <c r="K27" s="186"/>
      <c r="L27" s="188"/>
      <c r="M27" s="188"/>
      <c r="N27" s="186"/>
    </row>
    <row r="28" spans="1:14">
      <c r="A28" s="8" t="s">
        <v>42</v>
      </c>
      <c r="B28" s="8"/>
      <c r="C28" s="8"/>
      <c r="D28" s="76" t="s">
        <v>78</v>
      </c>
      <c r="E28" s="77"/>
      <c r="F28" s="67"/>
      <c r="G28" s="37"/>
      <c r="H28" s="38"/>
      <c r="I28" s="38"/>
      <c r="J28" s="185"/>
      <c r="K28" s="186"/>
      <c r="L28" s="188"/>
      <c r="M28" s="188"/>
      <c r="N28" s="186"/>
    </row>
    <row r="29" spans="1:14">
      <c r="A29" s="33" t="s">
        <v>79</v>
      </c>
      <c r="B29" s="33">
        <v>40257</v>
      </c>
      <c r="C29" s="33" t="s">
        <v>21</v>
      </c>
      <c r="D29" t="s">
        <v>80</v>
      </c>
      <c r="E29" s="33" t="s">
        <v>73</v>
      </c>
      <c r="F29" s="70">
        <v>0.97</v>
      </c>
      <c r="G29" s="47">
        <v>811.12</v>
      </c>
      <c r="H29" s="71">
        <f>1.3*G29</f>
        <v>1054.4560000000001</v>
      </c>
      <c r="I29" s="71">
        <f t="shared" ref="I29:I30" si="8">ROUND((F29*H29),2)</f>
        <v>1022.82</v>
      </c>
      <c r="J29" s="185">
        <f t="shared" ref="J29:J33" si="9">F29*L29</f>
        <v>0.97</v>
      </c>
      <c r="K29" s="186">
        <f t="shared" ref="K29:K33" si="10">I29*L29</f>
        <v>1022.82</v>
      </c>
      <c r="L29" s="188">
        <v>1</v>
      </c>
      <c r="M29" s="188">
        <v>0</v>
      </c>
      <c r="N29" s="186">
        <f t="shared" ref="N29:N33" si="11">I29*M29</f>
        <v>0</v>
      </c>
    </row>
    <row r="30" spans="1:14" ht="28.8">
      <c r="A30" s="33" t="s">
        <v>81</v>
      </c>
      <c r="B30" s="33">
        <v>50681</v>
      </c>
      <c r="C30" s="34" t="s">
        <v>21</v>
      </c>
      <c r="D30" s="78" t="s">
        <v>82</v>
      </c>
      <c r="E30" s="33" t="s">
        <v>73</v>
      </c>
      <c r="F30" s="70">
        <v>5.82</v>
      </c>
      <c r="G30" s="47">
        <v>3384.41</v>
      </c>
      <c r="H30" s="71">
        <f t="shared" ref="H30:H33" si="12">1.3*G30</f>
        <v>4399.7330000000002</v>
      </c>
      <c r="I30" s="38">
        <f t="shared" si="8"/>
        <v>25606.45</v>
      </c>
      <c r="J30" s="185">
        <f t="shared" si="9"/>
        <v>5.82</v>
      </c>
      <c r="K30" s="186">
        <f t="shared" si="10"/>
        <v>25606.45</v>
      </c>
      <c r="L30" s="188">
        <v>1</v>
      </c>
      <c r="M30" s="188">
        <v>0</v>
      </c>
      <c r="N30" s="186">
        <f t="shared" si="11"/>
        <v>0</v>
      </c>
    </row>
    <row r="31" spans="1:14">
      <c r="A31" s="8" t="s">
        <v>45</v>
      </c>
      <c r="B31" s="8"/>
      <c r="C31" s="8"/>
      <c r="D31" s="76" t="s">
        <v>83</v>
      </c>
      <c r="E31" s="77"/>
      <c r="F31" s="67"/>
      <c r="G31" s="37"/>
      <c r="H31" s="71"/>
      <c r="I31" s="38"/>
      <c r="J31" s="185"/>
      <c r="K31" s="186"/>
      <c r="L31" s="188"/>
      <c r="M31" s="188"/>
      <c r="N31" s="186"/>
    </row>
    <row r="32" spans="1:14">
      <c r="A32" s="34" t="s">
        <v>84</v>
      </c>
      <c r="B32" s="79">
        <v>50036</v>
      </c>
      <c r="C32" s="34" t="s">
        <v>21</v>
      </c>
      <c r="D32" t="s">
        <v>85</v>
      </c>
      <c r="E32" s="79" t="s">
        <v>44</v>
      </c>
      <c r="F32" s="67">
        <v>76.209999999999994</v>
      </c>
      <c r="G32" s="37">
        <v>104.37</v>
      </c>
      <c r="H32" s="71">
        <f t="shared" ref="H32" si="13">1.3*G32</f>
        <v>135.68100000000001</v>
      </c>
      <c r="I32" s="38">
        <f t="shared" ref="I32:I33" si="14">ROUND((F32*H32),2)</f>
        <v>10340.25</v>
      </c>
      <c r="J32" s="185">
        <f t="shared" si="9"/>
        <v>76.209999999999994</v>
      </c>
      <c r="K32" s="186">
        <f t="shared" si="10"/>
        <v>10340.25</v>
      </c>
      <c r="L32" s="188">
        <v>1</v>
      </c>
      <c r="M32" s="188">
        <v>0</v>
      </c>
      <c r="N32" s="186">
        <f t="shared" si="11"/>
        <v>0</v>
      </c>
    </row>
    <row r="33" spans="1:14">
      <c r="A33" s="34" t="s">
        <v>86</v>
      </c>
      <c r="B33" s="34">
        <v>40284</v>
      </c>
      <c r="C33" s="34" t="s">
        <v>21</v>
      </c>
      <c r="D33" s="66" t="s">
        <v>87</v>
      </c>
      <c r="E33" s="33" t="s">
        <v>73</v>
      </c>
      <c r="F33" s="67">
        <v>3.81</v>
      </c>
      <c r="G33" s="37">
        <v>2864.8</v>
      </c>
      <c r="H33" s="71">
        <f t="shared" si="12"/>
        <v>3724.2400000000002</v>
      </c>
      <c r="I33" s="38">
        <f t="shared" si="14"/>
        <v>14189.35</v>
      </c>
      <c r="J33" s="185">
        <f t="shared" si="9"/>
        <v>3.81</v>
      </c>
      <c r="K33" s="186">
        <f t="shared" si="10"/>
        <v>14189.35</v>
      </c>
      <c r="L33" s="188">
        <v>1</v>
      </c>
      <c r="M33" s="188">
        <v>0</v>
      </c>
      <c r="N33" s="186">
        <f t="shared" si="11"/>
        <v>0</v>
      </c>
    </row>
    <row r="34" spans="1:14">
      <c r="A34" s="34"/>
      <c r="B34" s="34"/>
      <c r="C34" s="34"/>
      <c r="E34" s="33"/>
      <c r="F34" s="67"/>
      <c r="G34" s="41" t="s">
        <v>31</v>
      </c>
      <c r="H34" s="38"/>
      <c r="I34" s="80">
        <f>SUM(I29:I33)</f>
        <v>51158.87</v>
      </c>
      <c r="J34" s="182" t="s">
        <v>478</v>
      </c>
      <c r="K34" s="183">
        <f>SUM(K29:K33)</f>
        <v>51158.87</v>
      </c>
      <c r="L34" s="182">
        <f>K34/I34</f>
        <v>1</v>
      </c>
      <c r="M34" s="184">
        <f t="shared" ref="M34" si="15">N34/I34</f>
        <v>0</v>
      </c>
      <c r="N34" s="183">
        <f>SUM(N29:N33)</f>
        <v>0</v>
      </c>
    </row>
    <row r="35" spans="1:14">
      <c r="A35" s="28" t="s">
        <v>50</v>
      </c>
      <c r="B35" s="29"/>
      <c r="C35" s="29"/>
      <c r="D35" s="30" t="s">
        <v>88</v>
      </c>
      <c r="E35" s="30"/>
      <c r="F35" s="31"/>
      <c r="G35" s="31"/>
      <c r="H35" s="65"/>
      <c r="I35" s="65"/>
      <c r="J35" s="185"/>
      <c r="K35" s="186"/>
      <c r="L35" s="188"/>
      <c r="M35" s="188"/>
      <c r="N35" s="186"/>
    </row>
    <row r="36" spans="1:14">
      <c r="A36" s="8" t="s">
        <v>52</v>
      </c>
      <c r="B36" s="8"/>
      <c r="C36" s="8"/>
      <c r="D36" s="76" t="s">
        <v>89</v>
      </c>
      <c r="E36" s="77"/>
      <c r="F36" s="67"/>
      <c r="G36" s="37"/>
      <c r="H36" s="38"/>
      <c r="I36" s="38"/>
      <c r="J36" s="185"/>
      <c r="K36" s="186"/>
      <c r="L36" s="188"/>
      <c r="M36" s="188"/>
      <c r="N36" s="186"/>
    </row>
    <row r="37" spans="1:14" ht="28.8">
      <c r="A37" s="33" t="s">
        <v>90</v>
      </c>
      <c r="B37" s="33">
        <v>50766</v>
      </c>
      <c r="C37" s="33" t="s">
        <v>21</v>
      </c>
      <c r="D37" s="81" t="s">
        <v>91</v>
      </c>
      <c r="E37" s="33" t="s">
        <v>73</v>
      </c>
      <c r="F37" s="70">
        <v>6.4</v>
      </c>
      <c r="G37" s="47">
        <v>3446.71</v>
      </c>
      <c r="H37" s="71">
        <f>1.3*G37</f>
        <v>4480.723</v>
      </c>
      <c r="I37" s="71">
        <f t="shared" ref="I37" si="16">ROUND((F37*H37),2)</f>
        <v>28676.63</v>
      </c>
      <c r="J37" s="185">
        <f t="shared" ref="J37:J39" si="17">F37*L37</f>
        <v>6.4</v>
      </c>
      <c r="K37" s="186">
        <f t="shared" ref="K37:K39" si="18">I37*L37</f>
        <v>28676.63</v>
      </c>
      <c r="L37" s="188">
        <v>1</v>
      </c>
      <c r="M37" s="188">
        <v>0</v>
      </c>
      <c r="N37" s="186">
        <f t="shared" ref="N37:N39" si="19">I37*M37</f>
        <v>0</v>
      </c>
    </row>
    <row r="38" spans="1:14">
      <c r="A38" s="8" t="s">
        <v>54</v>
      </c>
      <c r="B38" s="8"/>
      <c r="C38" s="8"/>
      <c r="D38" s="76" t="s">
        <v>92</v>
      </c>
      <c r="E38" s="77"/>
      <c r="F38" s="67"/>
      <c r="G38" s="37"/>
      <c r="H38" s="38"/>
      <c r="I38" s="38"/>
      <c r="J38" s="185"/>
      <c r="K38" s="186"/>
      <c r="L38" s="188"/>
      <c r="M38" s="188"/>
      <c r="N38" s="186"/>
    </row>
    <row r="39" spans="1:14" ht="28.8">
      <c r="A39" s="33" t="s">
        <v>93</v>
      </c>
      <c r="B39" s="33">
        <v>50766</v>
      </c>
      <c r="C39" s="33" t="s">
        <v>21</v>
      </c>
      <c r="D39" s="81" t="s">
        <v>91</v>
      </c>
      <c r="E39" s="33" t="s">
        <v>73</v>
      </c>
      <c r="F39" s="70">
        <v>3.82</v>
      </c>
      <c r="G39" s="47">
        <v>3446.71</v>
      </c>
      <c r="H39" s="71">
        <f>1.3*G39</f>
        <v>4480.723</v>
      </c>
      <c r="I39" s="71">
        <f t="shared" ref="I39" si="20">ROUND((F39*H39),2)</f>
        <v>17116.36</v>
      </c>
      <c r="J39" s="185">
        <f t="shared" si="17"/>
        <v>3.82</v>
      </c>
      <c r="K39" s="186">
        <f t="shared" si="18"/>
        <v>17116.36</v>
      </c>
      <c r="L39" s="188">
        <v>1</v>
      </c>
      <c r="M39" s="188">
        <v>0</v>
      </c>
      <c r="N39" s="186">
        <f t="shared" si="19"/>
        <v>0</v>
      </c>
    </row>
    <row r="40" spans="1:14">
      <c r="A40" s="39"/>
      <c r="B40" s="40"/>
      <c r="C40" s="40"/>
      <c r="D40" s="40"/>
      <c r="E40" s="40"/>
      <c r="F40" s="40"/>
      <c r="G40" s="41" t="s">
        <v>31</v>
      </c>
      <c r="H40" s="68"/>
      <c r="I40" s="69">
        <f>SUM(I37:I39)</f>
        <v>45792.990000000005</v>
      </c>
      <c r="J40" s="182" t="s">
        <v>479</v>
      </c>
      <c r="K40" s="183">
        <f>SUM(K37:K39)</f>
        <v>45792.990000000005</v>
      </c>
      <c r="L40" s="182">
        <f>K40/I40</f>
        <v>1</v>
      </c>
      <c r="M40" s="184">
        <f t="shared" ref="M40" si="21">N40/I40</f>
        <v>0</v>
      </c>
      <c r="N40" s="183">
        <f>SUM(N37:N39)</f>
        <v>0</v>
      </c>
    </row>
    <row r="41" spans="1:14">
      <c r="A41" s="48"/>
      <c r="B41" s="48"/>
      <c r="C41" s="48"/>
      <c r="D41" s="48"/>
      <c r="E41" s="48"/>
      <c r="F41" s="48"/>
      <c r="G41" s="49"/>
      <c r="H41" s="74"/>
      <c r="I41" s="75"/>
      <c r="J41" s="185"/>
      <c r="K41" s="186"/>
      <c r="L41" s="188"/>
      <c r="M41" s="188"/>
      <c r="N41" s="186"/>
    </row>
    <row r="42" spans="1:14">
      <c r="A42" s="28" t="s">
        <v>62</v>
      </c>
      <c r="B42" s="29"/>
      <c r="C42" s="29"/>
      <c r="D42" s="30" t="s">
        <v>94</v>
      </c>
      <c r="E42" s="30"/>
      <c r="F42" s="31"/>
      <c r="G42" s="31"/>
      <c r="H42" s="65"/>
      <c r="I42" s="65"/>
      <c r="J42" s="185"/>
      <c r="K42" s="186"/>
      <c r="L42" s="188"/>
      <c r="M42" s="188"/>
      <c r="N42" s="186"/>
    </row>
    <row r="43" spans="1:14">
      <c r="A43" s="45" t="s">
        <v>64</v>
      </c>
      <c r="B43" s="45">
        <v>80293</v>
      </c>
      <c r="C43" s="34" t="s">
        <v>21</v>
      </c>
      <c r="D43" s="23" t="s">
        <v>95</v>
      </c>
      <c r="E43" s="54" t="s">
        <v>44</v>
      </c>
      <c r="F43" s="70">
        <v>76.209999999999994</v>
      </c>
      <c r="G43" s="47">
        <v>73</v>
      </c>
      <c r="H43" s="71">
        <f>1.3*G43</f>
        <v>94.9</v>
      </c>
      <c r="I43" s="38">
        <f t="shared" ref="I43" si="22">ROUND((F43*H43),2)</f>
        <v>7232.33</v>
      </c>
      <c r="J43" s="185">
        <f t="shared" ref="J43" si="23">F43*L43</f>
        <v>76.209999999999994</v>
      </c>
      <c r="K43" s="186">
        <f t="shared" ref="K43" si="24">I43*L43</f>
        <v>7232.33</v>
      </c>
      <c r="L43" s="188">
        <v>1</v>
      </c>
      <c r="M43" s="188">
        <v>0</v>
      </c>
      <c r="N43" s="186">
        <f t="shared" ref="N43" si="25">I43*M43</f>
        <v>0</v>
      </c>
    </row>
    <row r="44" spans="1:14">
      <c r="A44" s="39"/>
      <c r="B44" s="40"/>
      <c r="C44" s="40"/>
      <c r="D44" s="40"/>
      <c r="E44" s="40"/>
      <c r="F44" s="40"/>
      <c r="G44" s="41" t="s">
        <v>31</v>
      </c>
      <c r="H44" s="68"/>
      <c r="I44" s="69">
        <f>SUM(I43:I43)</f>
        <v>7232.33</v>
      </c>
      <c r="J44" s="182" t="s">
        <v>480</v>
      </c>
      <c r="K44" s="183">
        <f>SUM(K43)</f>
        <v>7232.33</v>
      </c>
      <c r="L44" s="182">
        <f>K44/I44</f>
        <v>1</v>
      </c>
      <c r="M44" s="184">
        <f>N44/I44</f>
        <v>0</v>
      </c>
      <c r="N44" s="183">
        <f>SUM(N43)</f>
        <v>0</v>
      </c>
    </row>
    <row r="45" spans="1:14">
      <c r="A45" s="48"/>
      <c r="B45" s="48"/>
      <c r="C45" s="48"/>
      <c r="D45" s="48"/>
      <c r="E45" s="48"/>
      <c r="F45" s="48"/>
      <c r="G45" s="49"/>
      <c r="H45" s="74"/>
      <c r="I45" s="75"/>
      <c r="J45" s="185"/>
      <c r="K45" s="186"/>
      <c r="L45" s="188"/>
      <c r="M45" s="188"/>
      <c r="N45" s="186"/>
    </row>
    <row r="46" spans="1:14">
      <c r="A46" s="28" t="s">
        <v>96</v>
      </c>
      <c r="B46" s="29"/>
      <c r="C46" s="29"/>
      <c r="D46" s="30" t="s">
        <v>97</v>
      </c>
      <c r="E46" s="30"/>
      <c r="F46" s="31"/>
      <c r="G46" s="31"/>
      <c r="H46" s="65"/>
      <c r="I46" s="65"/>
      <c r="J46" s="185"/>
      <c r="K46" s="186"/>
      <c r="L46" s="188"/>
      <c r="M46" s="188"/>
      <c r="N46" s="186"/>
    </row>
    <row r="47" spans="1:14">
      <c r="A47" s="45" t="s">
        <v>98</v>
      </c>
      <c r="B47" s="45">
        <v>60046</v>
      </c>
      <c r="C47" s="34" t="s">
        <v>21</v>
      </c>
      <c r="D47" s="53" t="s">
        <v>99</v>
      </c>
      <c r="E47" s="54" t="s">
        <v>44</v>
      </c>
      <c r="F47" s="70">
        <v>240.58</v>
      </c>
      <c r="G47" s="47">
        <v>70.42</v>
      </c>
      <c r="H47" s="71">
        <f>1.3*G47</f>
        <v>91.546000000000006</v>
      </c>
      <c r="I47" s="38">
        <f t="shared" ref="I47" si="26">ROUND((F47*H47),2)</f>
        <v>22024.14</v>
      </c>
      <c r="J47" s="185">
        <f t="shared" ref="J47" si="27">F47*L47</f>
        <v>240.58</v>
      </c>
      <c r="K47" s="186">
        <f t="shared" ref="K47" si="28">I47*L47</f>
        <v>22024.14</v>
      </c>
      <c r="L47" s="188">
        <v>1</v>
      </c>
      <c r="M47" s="188">
        <v>0</v>
      </c>
      <c r="N47" s="186">
        <f t="shared" ref="N47" si="29">I47*M47</f>
        <v>0</v>
      </c>
    </row>
    <row r="48" spans="1:14">
      <c r="A48" s="39"/>
      <c r="B48" s="40"/>
      <c r="C48" s="40"/>
      <c r="D48" s="40"/>
      <c r="E48" s="40"/>
      <c r="F48" s="40"/>
      <c r="G48" s="41" t="s">
        <v>31</v>
      </c>
      <c r="H48" s="68"/>
      <c r="I48" s="69">
        <f>SUM(I47:I47)</f>
        <v>22024.14</v>
      </c>
      <c r="J48" s="182" t="s">
        <v>490</v>
      </c>
      <c r="K48" s="183">
        <f>SUM(K47)</f>
        <v>22024.14</v>
      </c>
      <c r="L48" s="182">
        <f>K48/I48</f>
        <v>1</v>
      </c>
      <c r="M48" s="184">
        <f>N48/I48</f>
        <v>0</v>
      </c>
      <c r="N48" s="183">
        <f>SUM(N47)</f>
        <v>0</v>
      </c>
    </row>
    <row r="49" spans="1:14">
      <c r="A49" s="48"/>
      <c r="B49" s="48"/>
      <c r="C49" s="48"/>
      <c r="D49" s="48"/>
      <c r="E49" s="48"/>
      <c r="F49" s="48"/>
      <c r="G49" s="49"/>
      <c r="H49" s="74"/>
      <c r="I49" s="75"/>
      <c r="J49" s="185"/>
      <c r="K49" s="186"/>
      <c r="L49" s="188"/>
      <c r="M49" s="188"/>
      <c r="N49" s="186"/>
    </row>
    <row r="50" spans="1:14">
      <c r="A50" s="28" t="s">
        <v>100</v>
      </c>
      <c r="B50" s="29"/>
      <c r="C50" s="29"/>
      <c r="D50" s="30" t="s">
        <v>101</v>
      </c>
      <c r="E50" s="30"/>
      <c r="F50" s="31"/>
      <c r="G50" s="31"/>
      <c r="H50" s="65"/>
      <c r="I50" s="65"/>
      <c r="J50" s="185"/>
      <c r="K50" s="186"/>
      <c r="L50" s="188"/>
      <c r="M50" s="188"/>
      <c r="N50" s="186"/>
    </row>
    <row r="51" spans="1:14">
      <c r="A51" s="32" t="s">
        <v>102</v>
      </c>
      <c r="B51" s="32">
        <v>71361</v>
      </c>
      <c r="C51" s="34" t="s">
        <v>21</v>
      </c>
      <c r="D51" s="66" t="s">
        <v>103</v>
      </c>
      <c r="E51" s="54" t="s">
        <v>44</v>
      </c>
      <c r="F51" s="67">
        <v>158.5</v>
      </c>
      <c r="G51" s="37">
        <v>289.45999999999998</v>
      </c>
      <c r="H51" s="38">
        <f>1.3*G51</f>
        <v>376.298</v>
      </c>
      <c r="I51" s="38">
        <f t="shared" ref="I51:I55" si="30">ROUND((F51*H51),2)</f>
        <v>59643.23</v>
      </c>
      <c r="J51" s="185">
        <f t="shared" ref="J51:J55" si="31">F51*L51</f>
        <v>158.5</v>
      </c>
      <c r="K51" s="186">
        <f t="shared" ref="K51:K55" si="32">I51*L51</f>
        <v>59643.23</v>
      </c>
      <c r="L51" s="188">
        <v>1</v>
      </c>
      <c r="M51" s="188">
        <v>0</v>
      </c>
      <c r="N51" s="186">
        <f t="shared" ref="N51:N55" si="33">I51*M51</f>
        <v>0</v>
      </c>
    </row>
    <row r="52" spans="1:14">
      <c r="A52" s="32" t="s">
        <v>104</v>
      </c>
      <c r="B52" s="32">
        <v>71497</v>
      </c>
      <c r="C52" s="34" t="s">
        <v>21</v>
      </c>
      <c r="D52" s="66" t="s">
        <v>105</v>
      </c>
      <c r="E52" s="32" t="s">
        <v>44</v>
      </c>
      <c r="F52" s="67">
        <v>158.5</v>
      </c>
      <c r="G52" s="37">
        <v>190.29</v>
      </c>
      <c r="H52" s="38">
        <f t="shared" ref="H52:H55" si="34">1.3*G52</f>
        <v>247.37700000000001</v>
      </c>
      <c r="I52" s="38">
        <f t="shared" si="30"/>
        <v>39209.25</v>
      </c>
      <c r="J52" s="185">
        <f t="shared" si="31"/>
        <v>158.5</v>
      </c>
      <c r="K52" s="186">
        <f t="shared" si="32"/>
        <v>39209.25</v>
      </c>
      <c r="L52" s="188">
        <v>1</v>
      </c>
      <c r="M52" s="188">
        <v>0</v>
      </c>
      <c r="N52" s="186">
        <f t="shared" si="33"/>
        <v>0</v>
      </c>
    </row>
    <row r="53" spans="1:14">
      <c r="A53" s="32" t="s">
        <v>106</v>
      </c>
      <c r="B53" s="32">
        <v>71466</v>
      </c>
      <c r="C53" s="34" t="s">
        <v>21</v>
      </c>
      <c r="D53" s="66" t="s">
        <v>107</v>
      </c>
      <c r="E53" s="32" t="s">
        <v>108</v>
      </c>
      <c r="F53" s="67">
        <v>20.3</v>
      </c>
      <c r="G53" s="37">
        <v>71.17</v>
      </c>
      <c r="H53" s="38">
        <f t="shared" si="34"/>
        <v>92.521000000000001</v>
      </c>
      <c r="I53" s="38">
        <f t="shared" si="30"/>
        <v>1878.18</v>
      </c>
      <c r="J53" s="185">
        <f t="shared" si="31"/>
        <v>20.3</v>
      </c>
      <c r="K53" s="186">
        <f t="shared" si="32"/>
        <v>1878.18</v>
      </c>
      <c r="L53" s="188">
        <v>1</v>
      </c>
      <c r="M53" s="188">
        <v>0</v>
      </c>
      <c r="N53" s="186">
        <f t="shared" si="33"/>
        <v>0</v>
      </c>
    </row>
    <row r="54" spans="1:14">
      <c r="A54" s="32" t="s">
        <v>109</v>
      </c>
      <c r="B54" s="32">
        <v>70277</v>
      </c>
      <c r="C54" s="34" t="s">
        <v>21</v>
      </c>
      <c r="D54" s="66" t="s">
        <v>110</v>
      </c>
      <c r="E54" s="32" t="s">
        <v>108</v>
      </c>
      <c r="F54" s="67">
        <v>32.200000000000003</v>
      </c>
      <c r="G54" s="37">
        <v>86.53</v>
      </c>
      <c r="H54" s="38">
        <f t="shared" si="34"/>
        <v>112.489</v>
      </c>
      <c r="I54" s="38">
        <f t="shared" si="30"/>
        <v>3622.15</v>
      </c>
      <c r="J54" s="185">
        <f t="shared" si="31"/>
        <v>32.200000000000003</v>
      </c>
      <c r="K54" s="186">
        <f t="shared" si="32"/>
        <v>3622.15</v>
      </c>
      <c r="L54" s="188">
        <v>1</v>
      </c>
      <c r="M54" s="188">
        <v>0</v>
      </c>
      <c r="N54" s="186">
        <f t="shared" si="33"/>
        <v>0</v>
      </c>
    </row>
    <row r="55" spans="1:14">
      <c r="A55" s="32" t="s">
        <v>111</v>
      </c>
      <c r="B55" s="32">
        <v>94231</v>
      </c>
      <c r="C55" s="79" t="s">
        <v>112</v>
      </c>
      <c r="D55" s="82" t="s">
        <v>113</v>
      </c>
      <c r="E55" s="32" t="s">
        <v>108</v>
      </c>
      <c r="F55" s="67">
        <v>18.3</v>
      </c>
      <c r="G55" s="37">
        <v>56.2</v>
      </c>
      <c r="H55" s="38">
        <f t="shared" si="34"/>
        <v>73.06</v>
      </c>
      <c r="I55" s="38">
        <f t="shared" si="30"/>
        <v>1337</v>
      </c>
      <c r="J55" s="185">
        <f t="shared" si="31"/>
        <v>18.3</v>
      </c>
      <c r="K55" s="186">
        <f t="shared" si="32"/>
        <v>1337</v>
      </c>
      <c r="L55" s="188">
        <v>1</v>
      </c>
      <c r="M55" s="188">
        <v>0</v>
      </c>
      <c r="N55" s="186">
        <f t="shared" si="33"/>
        <v>0</v>
      </c>
    </row>
    <row r="56" spans="1:14">
      <c r="A56" s="39"/>
      <c r="B56" s="40"/>
      <c r="C56" s="40"/>
      <c r="D56" s="40"/>
      <c r="E56" s="40"/>
      <c r="F56" s="40"/>
      <c r="G56" s="41" t="s">
        <v>31</v>
      </c>
      <c r="H56" s="68"/>
      <c r="I56" s="69">
        <f>SUM(I51:I55)</f>
        <v>105689.81</v>
      </c>
      <c r="J56" s="182" t="s">
        <v>491</v>
      </c>
      <c r="K56" s="183">
        <f>SUM(K51:K55)</f>
        <v>105689.81</v>
      </c>
      <c r="L56" s="182">
        <f>K56/I56</f>
        <v>1</v>
      </c>
      <c r="M56" s="184">
        <f>N56/I56</f>
        <v>0</v>
      </c>
      <c r="N56" s="183">
        <f>SUM(N51:N55)</f>
        <v>0</v>
      </c>
    </row>
    <row r="57" spans="1:14">
      <c r="A57" s="48"/>
      <c r="B57" s="48"/>
      <c r="C57" s="48"/>
      <c r="D57" s="48"/>
      <c r="E57" s="48"/>
      <c r="F57" s="48"/>
      <c r="G57" s="49"/>
      <c r="H57" s="74"/>
      <c r="I57" s="75"/>
      <c r="J57" s="185"/>
      <c r="K57" s="186"/>
      <c r="L57" s="188"/>
      <c r="M57" s="188"/>
      <c r="N57" s="186"/>
    </row>
    <row r="58" spans="1:14">
      <c r="A58" s="83" t="s">
        <v>114</v>
      </c>
      <c r="B58" s="84"/>
      <c r="C58" s="83"/>
      <c r="D58" s="85" t="s">
        <v>115</v>
      </c>
      <c r="E58" s="86"/>
      <c r="F58" s="87"/>
      <c r="G58" s="88"/>
      <c r="H58" s="89"/>
      <c r="I58" s="89"/>
      <c r="J58" s="185"/>
      <c r="K58" s="186"/>
      <c r="L58" s="188"/>
      <c r="M58" s="188"/>
      <c r="N58" s="186"/>
    </row>
    <row r="59" spans="1:14">
      <c r="A59" s="83" t="s">
        <v>116</v>
      </c>
      <c r="B59" s="84"/>
      <c r="C59" s="83"/>
      <c r="D59" s="85" t="s">
        <v>117</v>
      </c>
      <c r="E59" s="86"/>
      <c r="F59" s="87"/>
      <c r="G59" s="88"/>
      <c r="H59" s="89"/>
      <c r="I59" s="89"/>
      <c r="J59" s="185"/>
      <c r="K59" s="186"/>
      <c r="L59" s="188"/>
      <c r="M59" s="188"/>
      <c r="N59" s="186"/>
    </row>
    <row r="60" spans="1:14">
      <c r="A60" s="45" t="s">
        <v>118</v>
      </c>
      <c r="B60" s="45">
        <v>90065</v>
      </c>
      <c r="C60" s="34" t="s">
        <v>21</v>
      </c>
      <c r="D60" s="66" t="s">
        <v>119</v>
      </c>
      <c r="E60" s="45" t="s">
        <v>44</v>
      </c>
      <c r="F60" s="70">
        <v>13.23</v>
      </c>
      <c r="G60" s="47">
        <v>490.51</v>
      </c>
      <c r="H60" s="71">
        <f>1.3*G60</f>
        <v>637.66300000000001</v>
      </c>
      <c r="I60" s="38">
        <f t="shared" ref="I60" si="35">ROUND((F60*H60),2)</f>
        <v>8436.2800000000007</v>
      </c>
      <c r="J60" s="185">
        <f t="shared" ref="J60:J63" si="36">F60*L60</f>
        <v>13.23</v>
      </c>
      <c r="K60" s="186">
        <f t="shared" ref="K60:K63" si="37">I60*L60</f>
        <v>8436.2800000000007</v>
      </c>
      <c r="L60" s="188">
        <v>1</v>
      </c>
      <c r="M60" s="188">
        <v>0</v>
      </c>
      <c r="N60" s="186">
        <f t="shared" ref="N60:N63" si="38">I60*M60</f>
        <v>0</v>
      </c>
    </row>
    <row r="61" spans="1:14">
      <c r="A61" s="83" t="s">
        <v>120</v>
      </c>
      <c r="B61" s="84"/>
      <c r="C61" s="83"/>
      <c r="D61" s="85" t="s">
        <v>121</v>
      </c>
      <c r="E61" s="86"/>
      <c r="F61" s="87"/>
      <c r="G61" s="88"/>
      <c r="H61" s="89"/>
      <c r="I61" s="89"/>
      <c r="J61" s="185"/>
      <c r="K61" s="186"/>
      <c r="L61" s="188"/>
      <c r="M61" s="188"/>
      <c r="N61" s="186"/>
    </row>
    <row r="62" spans="1:14">
      <c r="A62" s="45" t="s">
        <v>122</v>
      </c>
      <c r="B62" s="45">
        <v>91516</v>
      </c>
      <c r="C62" s="34" t="s">
        <v>21</v>
      </c>
      <c r="D62" s="66" t="s">
        <v>123</v>
      </c>
      <c r="E62" s="45" t="s">
        <v>44</v>
      </c>
      <c r="F62" s="70">
        <v>0.72</v>
      </c>
      <c r="G62" s="47">
        <v>930.62</v>
      </c>
      <c r="H62" s="71">
        <f>1.3*G62</f>
        <v>1209.806</v>
      </c>
      <c r="I62" s="38">
        <f t="shared" ref="I62:I63" si="39">ROUND((F62*H62),2)</f>
        <v>871.06</v>
      </c>
      <c r="J62" s="185">
        <f t="shared" si="36"/>
        <v>0.72</v>
      </c>
      <c r="K62" s="186">
        <f t="shared" si="37"/>
        <v>871.06</v>
      </c>
      <c r="L62" s="188">
        <v>1</v>
      </c>
      <c r="M62" s="188">
        <v>0</v>
      </c>
      <c r="N62" s="186">
        <f t="shared" si="38"/>
        <v>0</v>
      </c>
    </row>
    <row r="63" spans="1:14">
      <c r="A63" s="45" t="s">
        <v>124</v>
      </c>
      <c r="B63" s="45">
        <v>91512</v>
      </c>
      <c r="C63" s="34" t="s">
        <v>21</v>
      </c>
      <c r="D63" s="66" t="s">
        <v>125</v>
      </c>
      <c r="E63" s="45" t="s">
        <v>44</v>
      </c>
      <c r="F63" s="70">
        <v>12.16</v>
      </c>
      <c r="G63" s="47">
        <v>759.7</v>
      </c>
      <c r="H63" s="71">
        <f>1.3*G63</f>
        <v>987.61000000000013</v>
      </c>
      <c r="I63" s="38">
        <f t="shared" si="39"/>
        <v>12009.34</v>
      </c>
      <c r="J63" s="185">
        <f t="shared" si="36"/>
        <v>12.16</v>
      </c>
      <c r="K63" s="186">
        <f t="shared" si="37"/>
        <v>12009.34</v>
      </c>
      <c r="L63" s="188">
        <v>1</v>
      </c>
      <c r="M63" s="188">
        <v>0</v>
      </c>
      <c r="N63" s="186">
        <f t="shared" si="38"/>
        <v>0</v>
      </c>
    </row>
    <row r="64" spans="1:14">
      <c r="A64" s="90"/>
      <c r="B64" s="90"/>
      <c r="C64" s="90"/>
      <c r="D64" s="90"/>
      <c r="E64" s="90"/>
      <c r="F64" s="90"/>
      <c r="G64" s="91" t="s">
        <v>31</v>
      </c>
      <c r="H64" s="68"/>
      <c r="I64" s="69">
        <f>SUM(I60:I63)</f>
        <v>21316.68</v>
      </c>
      <c r="J64" s="182" t="s">
        <v>492</v>
      </c>
      <c r="K64" s="183">
        <f>SUM(K60:K63)</f>
        <v>21316.68</v>
      </c>
      <c r="L64" s="182">
        <f>K64/I64</f>
        <v>1</v>
      </c>
      <c r="M64" s="184">
        <f>N64/I64</f>
        <v>0</v>
      </c>
      <c r="N64" s="183">
        <f>SUM(N60:N63)</f>
        <v>0</v>
      </c>
    </row>
    <row r="65" spans="1:14">
      <c r="A65" s="48"/>
      <c r="B65" s="48"/>
      <c r="C65" s="48"/>
      <c r="D65" s="48"/>
      <c r="E65" s="48"/>
      <c r="F65" s="48"/>
      <c r="G65" s="49"/>
      <c r="H65" s="74"/>
      <c r="I65" s="75"/>
      <c r="J65" s="185"/>
      <c r="K65" s="186"/>
      <c r="L65" s="188"/>
      <c r="M65" s="188"/>
      <c r="N65" s="186"/>
    </row>
    <row r="66" spans="1:14">
      <c r="A66" s="28" t="s">
        <v>126</v>
      </c>
      <c r="B66" s="29"/>
      <c r="C66" s="29"/>
      <c r="D66" s="30" t="s">
        <v>127</v>
      </c>
      <c r="E66" s="30"/>
      <c r="F66" s="31"/>
      <c r="G66" s="31"/>
      <c r="H66" s="65"/>
      <c r="I66" s="65"/>
      <c r="J66" s="185"/>
      <c r="K66" s="186"/>
      <c r="L66" s="188"/>
      <c r="M66" s="188"/>
      <c r="N66" s="186"/>
    </row>
    <row r="67" spans="1:14">
      <c r="A67" s="32" t="s">
        <v>128</v>
      </c>
      <c r="B67" s="32">
        <v>1002280</v>
      </c>
      <c r="C67" s="34" t="s">
        <v>21</v>
      </c>
      <c r="D67" s="66" t="s">
        <v>129</v>
      </c>
      <c r="E67" s="32" t="s">
        <v>49</v>
      </c>
      <c r="F67" s="67">
        <v>2</v>
      </c>
      <c r="G67" s="37">
        <v>229.81</v>
      </c>
      <c r="H67" s="38">
        <f>1.3*G67</f>
        <v>298.75299999999999</v>
      </c>
      <c r="I67" s="38">
        <f t="shared" ref="I67:I70" si="40">ROUND((F67*H67),2)</f>
        <v>597.51</v>
      </c>
      <c r="J67" s="185">
        <f t="shared" ref="J67:J70" si="41">F67*L67</f>
        <v>2</v>
      </c>
      <c r="K67" s="186">
        <f t="shared" ref="K67:K70" si="42">I67*L67</f>
        <v>597.51</v>
      </c>
      <c r="L67" s="188">
        <v>1</v>
      </c>
      <c r="M67" s="188">
        <v>0</v>
      </c>
      <c r="N67" s="186">
        <f t="shared" ref="N67:N70" si="43">I67*M67</f>
        <v>0</v>
      </c>
    </row>
    <row r="68" spans="1:14">
      <c r="A68" s="32" t="s">
        <v>130</v>
      </c>
      <c r="B68" s="32">
        <v>1002270</v>
      </c>
      <c r="C68" s="34" t="s">
        <v>21</v>
      </c>
      <c r="D68" s="66" t="s">
        <v>131</v>
      </c>
      <c r="E68" s="32" t="s">
        <v>49</v>
      </c>
      <c r="F68" s="67">
        <v>5</v>
      </c>
      <c r="G68" s="37">
        <v>242.77</v>
      </c>
      <c r="H68" s="38">
        <f t="shared" ref="H68:H70" si="44">1.3*G68</f>
        <v>315.601</v>
      </c>
      <c r="I68" s="38">
        <f t="shared" si="40"/>
        <v>1578.01</v>
      </c>
      <c r="J68" s="185">
        <f t="shared" si="41"/>
        <v>5</v>
      </c>
      <c r="K68" s="186">
        <f t="shared" si="42"/>
        <v>1578.01</v>
      </c>
      <c r="L68" s="188">
        <v>1</v>
      </c>
      <c r="M68" s="188">
        <v>0</v>
      </c>
      <c r="N68" s="186">
        <f t="shared" si="43"/>
        <v>0</v>
      </c>
    </row>
    <row r="69" spans="1:14">
      <c r="A69" s="32" t="s">
        <v>132</v>
      </c>
      <c r="B69" s="32">
        <v>100816</v>
      </c>
      <c r="C69" s="34" t="s">
        <v>21</v>
      </c>
      <c r="D69" s="66" t="s">
        <v>133</v>
      </c>
      <c r="E69" s="32" t="s">
        <v>134</v>
      </c>
      <c r="F69" s="67">
        <v>2</v>
      </c>
      <c r="G69" s="37">
        <v>79.25</v>
      </c>
      <c r="H69" s="38">
        <f t="shared" si="44"/>
        <v>103.02500000000001</v>
      </c>
      <c r="I69" s="38">
        <f t="shared" si="40"/>
        <v>206.05</v>
      </c>
      <c r="J69" s="185">
        <f t="shared" si="41"/>
        <v>2</v>
      </c>
      <c r="K69" s="186">
        <f t="shared" si="42"/>
        <v>206.05</v>
      </c>
      <c r="L69" s="188">
        <v>1</v>
      </c>
      <c r="M69" s="188">
        <v>0</v>
      </c>
      <c r="N69" s="186">
        <f t="shared" si="43"/>
        <v>0</v>
      </c>
    </row>
    <row r="70" spans="1:14">
      <c r="A70" s="32" t="s">
        <v>135</v>
      </c>
      <c r="B70" s="32">
        <v>100818</v>
      </c>
      <c r="C70" s="34" t="s">
        <v>21</v>
      </c>
      <c r="D70" s="66" t="s">
        <v>136</v>
      </c>
      <c r="E70" s="32" t="s">
        <v>134</v>
      </c>
      <c r="F70" s="67">
        <v>5</v>
      </c>
      <c r="G70" s="37">
        <v>92.21</v>
      </c>
      <c r="H70" s="38">
        <f t="shared" si="44"/>
        <v>119.87299999999999</v>
      </c>
      <c r="I70" s="38">
        <f t="shared" si="40"/>
        <v>599.37</v>
      </c>
      <c r="J70" s="185">
        <f t="shared" si="41"/>
        <v>5</v>
      </c>
      <c r="K70" s="186">
        <f t="shared" si="42"/>
        <v>599.37</v>
      </c>
      <c r="L70" s="188">
        <v>1</v>
      </c>
      <c r="M70" s="188">
        <v>0</v>
      </c>
      <c r="N70" s="186">
        <f t="shared" si="43"/>
        <v>0</v>
      </c>
    </row>
    <row r="71" spans="1:14">
      <c r="A71" s="39"/>
      <c r="B71" s="40"/>
      <c r="C71" s="40"/>
      <c r="D71" s="40"/>
      <c r="E71" s="40"/>
      <c r="F71" s="40"/>
      <c r="G71" s="41" t="s">
        <v>31</v>
      </c>
      <c r="H71" s="68"/>
      <c r="I71" s="69">
        <f>SUM(I67:I70)</f>
        <v>2980.94</v>
      </c>
      <c r="J71" s="182" t="s">
        <v>493</v>
      </c>
      <c r="K71" s="183">
        <f>SUM(K67:K70)</f>
        <v>2980.94</v>
      </c>
      <c r="L71" s="182">
        <f>K71/I71</f>
        <v>1</v>
      </c>
      <c r="M71" s="184">
        <f>N71/I71</f>
        <v>0</v>
      </c>
      <c r="N71" s="183">
        <f>SUM(N67:N70)</f>
        <v>0</v>
      </c>
    </row>
    <row r="72" spans="1:14">
      <c r="A72" s="39"/>
      <c r="B72" s="40"/>
      <c r="C72" s="40"/>
      <c r="D72" s="40"/>
      <c r="E72" s="40"/>
      <c r="F72" s="40"/>
      <c r="G72" s="41"/>
      <c r="H72" s="68"/>
      <c r="I72" s="69"/>
      <c r="J72" s="185"/>
      <c r="K72" s="186"/>
      <c r="L72" s="188"/>
      <c r="M72" s="188"/>
      <c r="N72" s="186"/>
    </row>
    <row r="73" spans="1:14">
      <c r="A73" s="28" t="s">
        <v>137</v>
      </c>
      <c r="B73" s="29"/>
      <c r="C73" s="29"/>
      <c r="D73" s="30" t="s">
        <v>138</v>
      </c>
      <c r="E73" s="30"/>
      <c r="F73" s="31"/>
      <c r="G73" s="31"/>
      <c r="H73" s="65"/>
      <c r="I73" s="65"/>
      <c r="J73" s="185"/>
      <c r="K73" s="186"/>
      <c r="L73" s="188"/>
      <c r="M73" s="188"/>
      <c r="N73" s="186"/>
    </row>
    <row r="74" spans="1:14">
      <c r="A74" s="32" t="s">
        <v>139</v>
      </c>
      <c r="B74" s="32">
        <v>110143</v>
      </c>
      <c r="C74" s="34" t="s">
        <v>21</v>
      </c>
      <c r="D74" s="53" t="s">
        <v>140</v>
      </c>
      <c r="E74" s="32" t="s">
        <v>44</v>
      </c>
      <c r="F74" s="67">
        <v>481.16</v>
      </c>
      <c r="G74" s="37">
        <v>10</v>
      </c>
      <c r="H74" s="38">
        <f>1.3*G74</f>
        <v>13</v>
      </c>
      <c r="I74" s="38">
        <f t="shared" ref="I74:I77" si="45">ROUND((F74*H74),2)</f>
        <v>6255.08</v>
      </c>
      <c r="J74" s="185">
        <f t="shared" ref="J74:J77" si="46">F74*L74</f>
        <v>481.16</v>
      </c>
      <c r="K74" s="186">
        <f t="shared" ref="K74:K77" si="47">I74*L74</f>
        <v>6255.08</v>
      </c>
      <c r="L74" s="188">
        <v>1</v>
      </c>
      <c r="M74" s="188">
        <v>0</v>
      </c>
      <c r="N74" s="186">
        <f t="shared" ref="N74:N77" si="48">I74*M74</f>
        <v>0</v>
      </c>
    </row>
    <row r="75" spans="1:14">
      <c r="A75" s="32" t="s">
        <v>141</v>
      </c>
      <c r="B75" s="32">
        <v>110762</v>
      </c>
      <c r="C75" s="34" t="s">
        <v>21</v>
      </c>
      <c r="D75" s="66" t="s">
        <v>142</v>
      </c>
      <c r="E75" s="32" t="s">
        <v>44</v>
      </c>
      <c r="F75" s="67">
        <v>42</v>
      </c>
      <c r="G75" s="37">
        <v>40.75</v>
      </c>
      <c r="H75" s="38">
        <f t="shared" ref="H75:H77" si="49">1.3*G75</f>
        <v>52.975000000000001</v>
      </c>
      <c r="I75" s="38">
        <f t="shared" si="45"/>
        <v>2224.9499999999998</v>
      </c>
      <c r="J75" s="185">
        <f t="shared" si="46"/>
        <v>42</v>
      </c>
      <c r="K75" s="186">
        <f t="shared" si="47"/>
        <v>2224.9499999999998</v>
      </c>
      <c r="L75" s="188">
        <v>1</v>
      </c>
      <c r="M75" s="188">
        <v>0</v>
      </c>
      <c r="N75" s="186">
        <f t="shared" si="48"/>
        <v>0</v>
      </c>
    </row>
    <row r="76" spans="1:14">
      <c r="A76" s="32" t="s">
        <v>143</v>
      </c>
      <c r="B76" s="32">
        <v>110763</v>
      </c>
      <c r="C76" s="34" t="s">
        <v>21</v>
      </c>
      <c r="D76" s="53" t="s">
        <v>144</v>
      </c>
      <c r="E76" s="32" t="s">
        <v>44</v>
      </c>
      <c r="F76" s="67">
        <f>F74-F75</f>
        <v>439.16</v>
      </c>
      <c r="G76" s="37">
        <v>47.73</v>
      </c>
      <c r="H76" s="38">
        <f t="shared" si="49"/>
        <v>62.048999999999999</v>
      </c>
      <c r="I76" s="38">
        <f t="shared" si="45"/>
        <v>27249.439999999999</v>
      </c>
      <c r="J76" s="185">
        <f t="shared" si="46"/>
        <v>439.16</v>
      </c>
      <c r="K76" s="186">
        <f t="shared" si="47"/>
        <v>27249.439999999999</v>
      </c>
      <c r="L76" s="188">
        <v>1</v>
      </c>
      <c r="M76" s="188">
        <v>0</v>
      </c>
      <c r="N76" s="186">
        <f t="shared" si="48"/>
        <v>0</v>
      </c>
    </row>
    <row r="77" spans="1:14">
      <c r="A77" s="32" t="s">
        <v>145</v>
      </c>
      <c r="B77" s="32">
        <v>110644</v>
      </c>
      <c r="C77" s="34" t="s">
        <v>21</v>
      </c>
      <c r="D77" t="s">
        <v>146</v>
      </c>
      <c r="E77" s="32" t="s">
        <v>44</v>
      </c>
      <c r="F77" s="67">
        <f>F75</f>
        <v>42</v>
      </c>
      <c r="G77" s="37">
        <v>88.79</v>
      </c>
      <c r="H77" s="38">
        <f t="shared" si="49"/>
        <v>115.42700000000001</v>
      </c>
      <c r="I77" s="38">
        <f t="shared" si="45"/>
        <v>4847.93</v>
      </c>
      <c r="J77" s="185">
        <f t="shared" si="46"/>
        <v>42</v>
      </c>
      <c r="K77" s="186">
        <f t="shared" si="47"/>
        <v>4847.93</v>
      </c>
      <c r="L77" s="188">
        <v>1</v>
      </c>
      <c r="M77" s="188">
        <v>0</v>
      </c>
      <c r="N77" s="186">
        <f t="shared" si="48"/>
        <v>0</v>
      </c>
    </row>
    <row r="78" spans="1:14">
      <c r="A78" s="39"/>
      <c r="B78" s="40"/>
      <c r="C78" s="40"/>
      <c r="D78" s="40"/>
      <c r="E78" s="40"/>
      <c r="F78" s="40"/>
      <c r="G78" s="41" t="s">
        <v>31</v>
      </c>
      <c r="H78" s="68"/>
      <c r="I78" s="69">
        <f>SUM(I74:I77)</f>
        <v>40577.4</v>
      </c>
      <c r="J78" s="182" t="s">
        <v>494</v>
      </c>
      <c r="K78" s="183">
        <f>SUM(K74:K77)</f>
        <v>40577.4</v>
      </c>
      <c r="L78" s="182">
        <f>K78/I78</f>
        <v>1</v>
      </c>
      <c r="M78" s="184">
        <f>N78/I78</f>
        <v>0</v>
      </c>
      <c r="N78" s="183">
        <f>SUM(N74:N77)</f>
        <v>0</v>
      </c>
    </row>
    <row r="79" spans="1:14">
      <c r="A79" s="48"/>
      <c r="B79" s="48"/>
      <c r="C79" s="48"/>
      <c r="D79" s="48"/>
      <c r="E79" s="48"/>
      <c r="F79" s="48"/>
      <c r="G79" s="49"/>
      <c r="H79" s="74"/>
      <c r="I79" s="75"/>
      <c r="J79" s="185"/>
      <c r="K79" s="186"/>
      <c r="L79" s="188"/>
      <c r="M79" s="188"/>
      <c r="N79" s="186"/>
    </row>
    <row r="80" spans="1:14">
      <c r="A80" s="28" t="s">
        <v>147</v>
      </c>
      <c r="B80" s="29"/>
      <c r="C80" s="29"/>
      <c r="D80" s="92" t="s">
        <v>148</v>
      </c>
      <c r="E80" s="30"/>
      <c r="F80" s="31"/>
      <c r="G80" s="31"/>
      <c r="H80" s="65"/>
      <c r="I80" s="65"/>
      <c r="J80" s="185"/>
      <c r="K80" s="186"/>
      <c r="L80" s="188"/>
      <c r="M80" s="188"/>
      <c r="N80" s="186"/>
    </row>
    <row r="81" spans="1:14">
      <c r="A81" s="45" t="s">
        <v>149</v>
      </c>
      <c r="B81" s="45">
        <v>130507</v>
      </c>
      <c r="C81" s="33" t="s">
        <v>21</v>
      </c>
      <c r="D81" s="66" t="s">
        <v>150</v>
      </c>
      <c r="E81" s="45" t="s">
        <v>44</v>
      </c>
      <c r="F81" s="70">
        <v>166.9</v>
      </c>
      <c r="G81" s="47">
        <v>75.73</v>
      </c>
      <c r="H81" s="71">
        <f>1.3*G81</f>
        <v>98.449000000000012</v>
      </c>
      <c r="I81" s="71">
        <f t="shared" ref="I81:I87" si="50">ROUND((F81*H81),2)</f>
        <v>16431.14</v>
      </c>
      <c r="J81" s="185">
        <f t="shared" ref="J81:J87" si="51">F81*L81</f>
        <v>166.9</v>
      </c>
      <c r="K81" s="186">
        <f t="shared" ref="K81:K87" si="52">I81*L81</f>
        <v>16431.14</v>
      </c>
      <c r="L81" s="188">
        <v>1</v>
      </c>
      <c r="M81" s="188">
        <v>0</v>
      </c>
      <c r="N81" s="186">
        <f t="shared" ref="N81:N87" si="53">I81*M81</f>
        <v>0</v>
      </c>
    </row>
    <row r="82" spans="1:14">
      <c r="A82" s="45" t="s">
        <v>151</v>
      </c>
      <c r="B82" s="45">
        <v>130110</v>
      </c>
      <c r="C82" s="33" t="s">
        <v>21</v>
      </c>
      <c r="D82" s="66" t="s">
        <v>152</v>
      </c>
      <c r="E82" s="45" t="s">
        <v>44</v>
      </c>
      <c r="F82" s="70">
        <v>166.9</v>
      </c>
      <c r="G82" s="47">
        <v>39.01</v>
      </c>
      <c r="H82" s="71">
        <f>1.3*G82</f>
        <v>50.713000000000001</v>
      </c>
      <c r="I82" s="71">
        <f t="shared" si="50"/>
        <v>8464</v>
      </c>
      <c r="J82" s="185">
        <f t="shared" si="51"/>
        <v>166.9</v>
      </c>
      <c r="K82" s="186">
        <f t="shared" si="52"/>
        <v>8464</v>
      </c>
      <c r="L82" s="188">
        <v>1</v>
      </c>
      <c r="M82" s="188">
        <v>0</v>
      </c>
      <c r="N82" s="186">
        <f t="shared" si="53"/>
        <v>0</v>
      </c>
    </row>
    <row r="83" spans="1:14">
      <c r="A83" s="45" t="s">
        <v>153</v>
      </c>
      <c r="B83" s="45">
        <v>130715</v>
      </c>
      <c r="C83" s="33" t="s">
        <v>21</v>
      </c>
      <c r="D83" s="66" t="s">
        <v>154</v>
      </c>
      <c r="E83" s="45" t="s">
        <v>44</v>
      </c>
      <c r="F83" s="70">
        <v>21.15</v>
      </c>
      <c r="G83" s="47">
        <v>145.94999999999999</v>
      </c>
      <c r="H83" s="71">
        <f>1.3*G83</f>
        <v>189.73499999999999</v>
      </c>
      <c r="I83" s="71">
        <f t="shared" si="50"/>
        <v>4012.9</v>
      </c>
      <c r="J83" s="185">
        <f t="shared" si="51"/>
        <v>21.15</v>
      </c>
      <c r="K83" s="186">
        <f t="shared" si="52"/>
        <v>4012.9</v>
      </c>
      <c r="L83" s="188">
        <v>1</v>
      </c>
      <c r="M83" s="188">
        <v>0</v>
      </c>
      <c r="N83" s="186">
        <f t="shared" si="53"/>
        <v>0</v>
      </c>
    </row>
    <row r="84" spans="1:14">
      <c r="A84" s="45" t="s">
        <v>155</v>
      </c>
      <c r="B84" s="45">
        <v>130715</v>
      </c>
      <c r="C84" s="33" t="s">
        <v>21</v>
      </c>
      <c r="D84" t="s">
        <v>156</v>
      </c>
      <c r="E84" s="45" t="s">
        <v>44</v>
      </c>
      <c r="F84" s="70">
        <f>F82-F83</f>
        <v>145.75</v>
      </c>
      <c r="G84" s="47">
        <v>145.94999999999999</v>
      </c>
      <c r="H84" s="71">
        <f t="shared" ref="H84:H87" si="54">1.3*G84</f>
        <v>189.73499999999999</v>
      </c>
      <c r="I84" s="71">
        <f t="shared" si="50"/>
        <v>27653.88</v>
      </c>
      <c r="J84" s="185">
        <f t="shared" si="51"/>
        <v>145.75</v>
      </c>
      <c r="K84" s="186">
        <f t="shared" si="52"/>
        <v>27653.88</v>
      </c>
      <c r="L84" s="188">
        <v>1</v>
      </c>
      <c r="M84" s="188">
        <v>0</v>
      </c>
      <c r="N84" s="186">
        <f t="shared" si="53"/>
        <v>0</v>
      </c>
    </row>
    <row r="85" spans="1:14">
      <c r="A85" s="45" t="s">
        <v>157</v>
      </c>
      <c r="B85" s="32">
        <v>130492</v>
      </c>
      <c r="C85" s="34" t="s">
        <v>21</v>
      </c>
      <c r="D85" s="66" t="s">
        <v>158</v>
      </c>
      <c r="E85" s="32" t="s">
        <v>44</v>
      </c>
      <c r="F85" s="67">
        <v>20.2</v>
      </c>
      <c r="G85" s="37">
        <v>128.37</v>
      </c>
      <c r="H85" s="71">
        <f t="shared" si="54"/>
        <v>166.881</v>
      </c>
      <c r="I85" s="38">
        <f t="shared" si="50"/>
        <v>3371</v>
      </c>
      <c r="J85" s="185">
        <f t="shared" si="51"/>
        <v>20.2</v>
      </c>
      <c r="K85" s="186">
        <f t="shared" si="52"/>
        <v>3371</v>
      </c>
      <c r="L85" s="188">
        <v>1</v>
      </c>
      <c r="M85" s="188">
        <v>0</v>
      </c>
      <c r="N85" s="186">
        <f t="shared" si="53"/>
        <v>0</v>
      </c>
    </row>
    <row r="86" spans="1:14" s="81" customFormat="1" ht="28.8">
      <c r="A86" s="45" t="s">
        <v>159</v>
      </c>
      <c r="B86" s="45">
        <v>130493</v>
      </c>
      <c r="C86" s="33" t="s">
        <v>21</v>
      </c>
      <c r="D86" s="93" t="s">
        <v>160</v>
      </c>
      <c r="E86" s="32" t="s">
        <v>44</v>
      </c>
      <c r="F86" s="70">
        <v>233.76</v>
      </c>
      <c r="G86" s="47">
        <v>128.37</v>
      </c>
      <c r="H86" s="71">
        <f t="shared" si="54"/>
        <v>166.881</v>
      </c>
      <c r="I86" s="71">
        <f t="shared" si="50"/>
        <v>39010.1</v>
      </c>
      <c r="J86" s="185">
        <f t="shared" si="51"/>
        <v>116.88</v>
      </c>
      <c r="K86" s="186">
        <f t="shared" si="52"/>
        <v>19505.05</v>
      </c>
      <c r="L86" s="188">
        <v>0.5</v>
      </c>
      <c r="M86" s="188">
        <v>0.5</v>
      </c>
      <c r="N86" s="186">
        <f t="shared" si="53"/>
        <v>19505.05</v>
      </c>
    </row>
    <row r="87" spans="1:14" s="81" customFormat="1">
      <c r="A87" s="45" t="s">
        <v>161</v>
      </c>
      <c r="B87" s="45">
        <v>120734</v>
      </c>
      <c r="C87" s="33" t="s">
        <v>21</v>
      </c>
      <c r="D87" s="94" t="s">
        <v>162</v>
      </c>
      <c r="E87" s="95" t="s">
        <v>163</v>
      </c>
      <c r="F87" s="70">
        <v>21.35</v>
      </c>
      <c r="G87" s="47">
        <v>647.04</v>
      </c>
      <c r="H87" s="71">
        <f t="shared" si="54"/>
        <v>841.15199999999993</v>
      </c>
      <c r="I87" s="71">
        <f t="shared" si="50"/>
        <v>17958.599999999999</v>
      </c>
      <c r="J87" s="185">
        <f t="shared" si="51"/>
        <v>21.35</v>
      </c>
      <c r="K87" s="186">
        <f t="shared" si="52"/>
        <v>17958.599999999999</v>
      </c>
      <c r="L87" s="188">
        <v>1</v>
      </c>
      <c r="M87" s="188">
        <v>0</v>
      </c>
      <c r="N87" s="186">
        <f t="shared" si="53"/>
        <v>0</v>
      </c>
    </row>
    <row r="88" spans="1:14">
      <c r="A88" s="39"/>
      <c r="B88" s="40"/>
      <c r="C88" s="40"/>
      <c r="D88" s="40"/>
      <c r="E88" s="40"/>
      <c r="F88" s="40"/>
      <c r="G88" s="41" t="s">
        <v>31</v>
      </c>
      <c r="H88" s="68"/>
      <c r="I88" s="69">
        <f>SUM(I81:I87)</f>
        <v>116901.62</v>
      </c>
      <c r="J88" s="182" t="s">
        <v>502</v>
      </c>
      <c r="K88" s="183">
        <f>SUM(K81:K87)</f>
        <v>97396.57</v>
      </c>
      <c r="L88" s="182">
        <f>K88/I88</f>
        <v>0.83314987422757714</v>
      </c>
      <c r="M88" s="184">
        <f>N88/I88</f>
        <v>0.166850125772423</v>
      </c>
      <c r="N88" s="183">
        <f>SUM(N81:N87)</f>
        <v>19505.05</v>
      </c>
    </row>
    <row r="89" spans="1:14">
      <c r="A89" s="39"/>
      <c r="B89" s="40"/>
      <c r="C89" s="40"/>
      <c r="D89" s="40"/>
      <c r="E89" s="40"/>
      <c r="F89" s="40"/>
      <c r="G89" s="41"/>
      <c r="H89" s="68"/>
      <c r="I89" s="69"/>
      <c r="J89" s="185"/>
      <c r="K89" s="186"/>
      <c r="L89" s="188"/>
      <c r="M89" s="188"/>
      <c r="N89" s="186"/>
    </row>
    <row r="90" spans="1:14">
      <c r="A90" s="28" t="s">
        <v>164</v>
      </c>
      <c r="B90" s="29"/>
      <c r="C90" s="29"/>
      <c r="D90" s="30" t="s">
        <v>165</v>
      </c>
      <c r="E90" s="30"/>
      <c r="F90" s="31"/>
      <c r="G90" s="31"/>
      <c r="H90" s="65"/>
      <c r="I90" s="65"/>
      <c r="J90" s="185"/>
      <c r="K90" s="186"/>
      <c r="L90" s="188"/>
      <c r="M90" s="188"/>
      <c r="N90" s="186"/>
    </row>
    <row r="91" spans="1:14">
      <c r="A91" s="28" t="s">
        <v>166</v>
      </c>
      <c r="B91" s="29"/>
      <c r="C91" s="29"/>
      <c r="D91" s="30" t="s">
        <v>167</v>
      </c>
      <c r="E91" s="30"/>
      <c r="F91" s="31"/>
      <c r="G91" s="31"/>
      <c r="H91" s="65"/>
      <c r="I91" s="65"/>
      <c r="J91" s="185"/>
      <c r="K91" s="186"/>
      <c r="L91" s="188"/>
      <c r="M91" s="188"/>
      <c r="N91" s="186"/>
    </row>
    <row r="92" spans="1:14" ht="15" customHeight="1">
      <c r="A92" s="45" t="s">
        <v>168</v>
      </c>
      <c r="B92" s="45">
        <v>180232</v>
      </c>
      <c r="C92" s="33" t="s">
        <v>21</v>
      </c>
      <c r="D92" s="66" t="s">
        <v>169</v>
      </c>
      <c r="E92" s="45" t="s">
        <v>134</v>
      </c>
      <c r="F92" s="70">
        <v>4</v>
      </c>
      <c r="G92" s="47">
        <v>11</v>
      </c>
      <c r="H92" s="71">
        <f>1.3*G92</f>
        <v>14.3</v>
      </c>
      <c r="I92" s="71">
        <f t="shared" ref="I92:I106" si="55">ROUND((F92*H92),2)</f>
        <v>57.2</v>
      </c>
      <c r="J92" s="185">
        <f t="shared" ref="J92:J106" si="56">F92*L92</f>
        <v>4</v>
      </c>
      <c r="K92" s="186">
        <f t="shared" ref="K92:K106" si="57">I92*L92</f>
        <v>57.2</v>
      </c>
      <c r="L92" s="188">
        <v>1</v>
      </c>
      <c r="M92" s="188">
        <v>0</v>
      </c>
      <c r="N92" s="186">
        <f t="shared" ref="N92:N106" si="58">I92*M92</f>
        <v>0</v>
      </c>
    </row>
    <row r="93" spans="1:14" ht="13.5" customHeight="1">
      <c r="A93" s="45" t="s">
        <v>170</v>
      </c>
      <c r="B93" s="45">
        <v>180234</v>
      </c>
      <c r="C93" s="33" t="s">
        <v>21</v>
      </c>
      <c r="D93" t="s">
        <v>171</v>
      </c>
      <c r="E93" s="45" t="s">
        <v>134</v>
      </c>
      <c r="F93" s="70">
        <v>1</v>
      </c>
      <c r="G93" s="47">
        <v>38.69</v>
      </c>
      <c r="H93" s="71">
        <f t="shared" ref="H93:H106" si="59">1.3*G93</f>
        <v>50.296999999999997</v>
      </c>
      <c r="I93" s="71">
        <f t="shared" si="55"/>
        <v>50.3</v>
      </c>
      <c r="J93" s="185">
        <f t="shared" si="56"/>
        <v>1</v>
      </c>
      <c r="K93" s="186">
        <f t="shared" si="57"/>
        <v>50.3</v>
      </c>
      <c r="L93" s="188">
        <v>1</v>
      </c>
      <c r="M93" s="188">
        <v>0</v>
      </c>
      <c r="N93" s="186">
        <f t="shared" si="58"/>
        <v>0</v>
      </c>
    </row>
    <row r="94" spans="1:14" ht="13.5" customHeight="1">
      <c r="A94" s="45" t="s">
        <v>172</v>
      </c>
      <c r="B94" s="45">
        <v>180223</v>
      </c>
      <c r="C94" s="33" t="s">
        <v>21</v>
      </c>
      <c r="D94" s="66" t="s">
        <v>173</v>
      </c>
      <c r="E94" s="45" t="s">
        <v>134</v>
      </c>
      <c r="F94" s="70">
        <v>3</v>
      </c>
      <c r="G94" s="47">
        <v>20.46</v>
      </c>
      <c r="H94" s="71">
        <f t="shared" si="59"/>
        <v>26.598000000000003</v>
      </c>
      <c r="I94" s="71">
        <f t="shared" si="55"/>
        <v>79.790000000000006</v>
      </c>
      <c r="J94" s="185">
        <f t="shared" si="56"/>
        <v>3</v>
      </c>
      <c r="K94" s="186">
        <f t="shared" si="57"/>
        <v>79.790000000000006</v>
      </c>
      <c r="L94" s="188">
        <v>1</v>
      </c>
      <c r="M94" s="188">
        <v>0</v>
      </c>
      <c r="N94" s="186">
        <f t="shared" si="58"/>
        <v>0</v>
      </c>
    </row>
    <row r="95" spans="1:14" ht="12.75" customHeight="1">
      <c r="A95" s="45" t="s">
        <v>174</v>
      </c>
      <c r="B95" s="45">
        <v>180427</v>
      </c>
      <c r="C95" s="33" t="s">
        <v>21</v>
      </c>
      <c r="D95" s="66" t="s">
        <v>175</v>
      </c>
      <c r="E95" s="45" t="s">
        <v>134</v>
      </c>
      <c r="F95" s="70">
        <v>6</v>
      </c>
      <c r="G95" s="47">
        <v>8.75</v>
      </c>
      <c r="H95" s="71">
        <f t="shared" si="59"/>
        <v>11.375</v>
      </c>
      <c r="I95" s="71">
        <f t="shared" si="55"/>
        <v>68.25</v>
      </c>
      <c r="J95" s="185">
        <f t="shared" si="56"/>
        <v>6</v>
      </c>
      <c r="K95" s="186">
        <f t="shared" si="57"/>
        <v>68.25</v>
      </c>
      <c r="L95" s="188">
        <v>1</v>
      </c>
      <c r="M95" s="188">
        <v>0</v>
      </c>
      <c r="N95" s="186">
        <f t="shared" si="58"/>
        <v>0</v>
      </c>
    </row>
    <row r="96" spans="1:14" ht="14.25" customHeight="1">
      <c r="A96" s="45" t="s">
        <v>176</v>
      </c>
      <c r="B96" s="45">
        <v>180429</v>
      </c>
      <c r="C96" s="33" t="s">
        <v>21</v>
      </c>
      <c r="D96" s="66" t="s">
        <v>177</v>
      </c>
      <c r="E96" s="45" t="s">
        <v>134</v>
      </c>
      <c r="F96" s="70">
        <v>2</v>
      </c>
      <c r="G96" s="47">
        <v>17.71</v>
      </c>
      <c r="H96" s="71">
        <f t="shared" si="59"/>
        <v>23.023000000000003</v>
      </c>
      <c r="I96" s="71">
        <f t="shared" si="55"/>
        <v>46.05</v>
      </c>
      <c r="J96" s="185">
        <f t="shared" si="56"/>
        <v>2</v>
      </c>
      <c r="K96" s="186">
        <f t="shared" si="57"/>
        <v>46.05</v>
      </c>
      <c r="L96" s="188">
        <v>1</v>
      </c>
      <c r="M96" s="188">
        <v>0</v>
      </c>
      <c r="N96" s="186">
        <f t="shared" si="58"/>
        <v>0</v>
      </c>
    </row>
    <row r="97" spans="1:14" ht="13.5" customHeight="1">
      <c r="A97" s="45" t="s">
        <v>178</v>
      </c>
      <c r="B97" s="45">
        <v>180430</v>
      </c>
      <c r="C97" s="33" t="s">
        <v>21</v>
      </c>
      <c r="D97" s="66" t="s">
        <v>179</v>
      </c>
      <c r="E97" s="45" t="s">
        <v>134</v>
      </c>
      <c r="F97" s="70">
        <v>11</v>
      </c>
      <c r="G97" s="47">
        <v>19.16</v>
      </c>
      <c r="H97" s="71">
        <f t="shared" si="59"/>
        <v>24.908000000000001</v>
      </c>
      <c r="I97" s="71">
        <f t="shared" si="55"/>
        <v>273.99</v>
      </c>
      <c r="J97" s="185">
        <f t="shared" si="56"/>
        <v>11</v>
      </c>
      <c r="K97" s="186">
        <f t="shared" si="57"/>
        <v>273.99</v>
      </c>
      <c r="L97" s="188">
        <v>1</v>
      </c>
      <c r="M97" s="188">
        <v>0</v>
      </c>
      <c r="N97" s="186">
        <f t="shared" si="58"/>
        <v>0</v>
      </c>
    </row>
    <row r="98" spans="1:14" ht="16.5" customHeight="1">
      <c r="A98" s="45" t="s">
        <v>180</v>
      </c>
      <c r="B98" s="45">
        <v>180220</v>
      </c>
      <c r="C98" s="33" t="s">
        <v>21</v>
      </c>
      <c r="D98" s="66" t="s">
        <v>181</v>
      </c>
      <c r="E98" s="45" t="s">
        <v>134</v>
      </c>
      <c r="F98" s="70">
        <v>6</v>
      </c>
      <c r="G98" s="47">
        <v>13.46</v>
      </c>
      <c r="H98" s="71">
        <f t="shared" si="59"/>
        <v>17.498000000000001</v>
      </c>
      <c r="I98" s="71">
        <f t="shared" si="55"/>
        <v>104.99</v>
      </c>
      <c r="J98" s="185">
        <f t="shared" si="56"/>
        <v>6</v>
      </c>
      <c r="K98" s="186">
        <f t="shared" si="57"/>
        <v>104.99</v>
      </c>
      <c r="L98" s="188">
        <v>1</v>
      </c>
      <c r="M98" s="188">
        <v>0</v>
      </c>
      <c r="N98" s="186">
        <f t="shared" si="58"/>
        <v>0</v>
      </c>
    </row>
    <row r="99" spans="1:14" ht="14.25" customHeight="1">
      <c r="A99" s="45" t="s">
        <v>182</v>
      </c>
      <c r="B99" s="45">
        <v>180227</v>
      </c>
      <c r="C99" s="33" t="s">
        <v>21</v>
      </c>
      <c r="D99" s="66" t="s">
        <v>183</v>
      </c>
      <c r="E99" s="45" t="s">
        <v>134</v>
      </c>
      <c r="F99" s="70">
        <v>2</v>
      </c>
      <c r="G99" s="47">
        <v>28.01</v>
      </c>
      <c r="H99" s="71">
        <f t="shared" si="59"/>
        <v>36.413000000000004</v>
      </c>
      <c r="I99" s="71">
        <f t="shared" si="55"/>
        <v>72.83</v>
      </c>
      <c r="J99" s="185">
        <f t="shared" si="56"/>
        <v>2</v>
      </c>
      <c r="K99" s="186">
        <f t="shared" si="57"/>
        <v>72.83</v>
      </c>
      <c r="L99" s="188">
        <v>1</v>
      </c>
      <c r="M99" s="188">
        <v>0</v>
      </c>
      <c r="N99" s="186">
        <f t="shared" si="58"/>
        <v>0</v>
      </c>
    </row>
    <row r="100" spans="1:14" ht="14.25" customHeight="1">
      <c r="A100" s="45" t="s">
        <v>184</v>
      </c>
      <c r="B100" s="45">
        <v>180437</v>
      </c>
      <c r="C100" s="33" t="s">
        <v>21</v>
      </c>
      <c r="D100" s="66" t="s">
        <v>185</v>
      </c>
      <c r="E100" s="45" t="s">
        <v>134</v>
      </c>
      <c r="F100" s="70">
        <v>5</v>
      </c>
      <c r="G100" s="47">
        <v>20.239999999999998</v>
      </c>
      <c r="H100" s="71">
        <f t="shared" si="59"/>
        <v>26.311999999999998</v>
      </c>
      <c r="I100" s="71">
        <f t="shared" si="55"/>
        <v>131.56</v>
      </c>
      <c r="J100" s="185">
        <f t="shared" si="56"/>
        <v>5</v>
      </c>
      <c r="K100" s="186">
        <f t="shared" si="57"/>
        <v>131.56</v>
      </c>
      <c r="L100" s="188">
        <v>1</v>
      </c>
      <c r="M100" s="188">
        <v>0</v>
      </c>
      <c r="N100" s="186">
        <f t="shared" si="58"/>
        <v>0</v>
      </c>
    </row>
    <row r="101" spans="1:14" ht="14.25" customHeight="1">
      <c r="A101" s="45" t="s">
        <v>186</v>
      </c>
      <c r="B101" s="45">
        <v>181401</v>
      </c>
      <c r="C101" s="33" t="s">
        <v>21</v>
      </c>
      <c r="D101" s="66" t="s">
        <v>187</v>
      </c>
      <c r="E101" s="45" t="s">
        <v>134</v>
      </c>
      <c r="F101" s="70">
        <v>1</v>
      </c>
      <c r="G101" s="47">
        <v>20.25</v>
      </c>
      <c r="H101" s="71">
        <f t="shared" si="59"/>
        <v>26.324999999999999</v>
      </c>
      <c r="I101" s="71">
        <f t="shared" si="55"/>
        <v>26.33</v>
      </c>
      <c r="J101" s="185">
        <f t="shared" si="56"/>
        <v>1</v>
      </c>
      <c r="K101" s="186">
        <f t="shared" si="57"/>
        <v>26.33</v>
      </c>
      <c r="L101" s="188">
        <v>1</v>
      </c>
      <c r="M101" s="188">
        <v>0</v>
      </c>
      <c r="N101" s="186">
        <f t="shared" si="58"/>
        <v>0</v>
      </c>
    </row>
    <row r="102" spans="1:14" ht="13.5" customHeight="1">
      <c r="A102" s="45" t="s">
        <v>188</v>
      </c>
      <c r="B102" s="45">
        <v>180107</v>
      </c>
      <c r="C102" s="33" t="s">
        <v>21</v>
      </c>
      <c r="D102" s="66" t="s">
        <v>189</v>
      </c>
      <c r="E102" s="45" t="s">
        <v>190</v>
      </c>
      <c r="F102" s="70">
        <v>6</v>
      </c>
      <c r="G102" s="47">
        <v>14.1</v>
      </c>
      <c r="H102" s="71">
        <f t="shared" si="59"/>
        <v>18.330000000000002</v>
      </c>
      <c r="I102" s="71">
        <f t="shared" si="55"/>
        <v>109.98</v>
      </c>
      <c r="J102" s="185">
        <f t="shared" si="56"/>
        <v>6</v>
      </c>
      <c r="K102" s="186">
        <f t="shared" si="57"/>
        <v>109.98</v>
      </c>
      <c r="L102" s="188">
        <v>1</v>
      </c>
      <c r="M102" s="188">
        <v>0</v>
      </c>
      <c r="N102" s="186">
        <f t="shared" si="58"/>
        <v>0</v>
      </c>
    </row>
    <row r="103" spans="1:14" ht="15" customHeight="1">
      <c r="A103" s="45" t="s">
        <v>191</v>
      </c>
      <c r="B103" s="45">
        <v>180422</v>
      </c>
      <c r="C103" s="33" t="s">
        <v>21</v>
      </c>
      <c r="D103" s="66" t="s">
        <v>192</v>
      </c>
      <c r="E103" s="45" t="s">
        <v>108</v>
      </c>
      <c r="F103" s="70">
        <v>2</v>
      </c>
      <c r="G103" s="47">
        <v>32.28</v>
      </c>
      <c r="H103" s="71">
        <f t="shared" si="59"/>
        <v>41.964000000000006</v>
      </c>
      <c r="I103" s="71">
        <f t="shared" si="55"/>
        <v>83.93</v>
      </c>
      <c r="J103" s="185">
        <f t="shared" si="56"/>
        <v>2</v>
      </c>
      <c r="K103" s="186">
        <f t="shared" si="57"/>
        <v>83.93</v>
      </c>
      <c r="L103" s="188">
        <v>1</v>
      </c>
      <c r="M103" s="188">
        <v>0</v>
      </c>
      <c r="N103" s="186">
        <f t="shared" si="58"/>
        <v>0</v>
      </c>
    </row>
    <row r="104" spans="1:14" ht="16.5" customHeight="1">
      <c r="A104" s="45" t="s">
        <v>193</v>
      </c>
      <c r="B104" s="45">
        <v>180423</v>
      </c>
      <c r="C104" s="33" t="s">
        <v>21</v>
      </c>
      <c r="D104" s="66" t="s">
        <v>194</v>
      </c>
      <c r="E104" s="45" t="s">
        <v>108</v>
      </c>
      <c r="F104" s="70">
        <v>17</v>
      </c>
      <c r="G104" s="47">
        <v>34.369999999999997</v>
      </c>
      <c r="H104" s="71">
        <f t="shared" si="59"/>
        <v>44.680999999999997</v>
      </c>
      <c r="I104" s="71">
        <f t="shared" si="55"/>
        <v>759.58</v>
      </c>
      <c r="J104" s="185">
        <f t="shared" si="56"/>
        <v>17</v>
      </c>
      <c r="K104" s="186">
        <f t="shared" si="57"/>
        <v>759.58</v>
      </c>
      <c r="L104" s="188">
        <v>1</v>
      </c>
      <c r="M104" s="188">
        <v>0</v>
      </c>
      <c r="N104" s="186">
        <f t="shared" si="58"/>
        <v>0</v>
      </c>
    </row>
    <row r="105" spans="1:14" ht="15.75" customHeight="1">
      <c r="A105" s="45" t="s">
        <v>195</v>
      </c>
      <c r="B105" s="45">
        <v>180441</v>
      </c>
      <c r="C105" s="33" t="s">
        <v>21</v>
      </c>
      <c r="D105" s="66" t="s">
        <v>196</v>
      </c>
      <c r="E105" s="45" t="s">
        <v>134</v>
      </c>
      <c r="F105" s="70">
        <v>2</v>
      </c>
      <c r="G105" s="47">
        <v>131.79</v>
      </c>
      <c r="H105" s="71">
        <f t="shared" si="59"/>
        <v>171.327</v>
      </c>
      <c r="I105" s="71">
        <f t="shared" si="55"/>
        <v>342.65</v>
      </c>
      <c r="J105" s="185">
        <f t="shared" si="56"/>
        <v>2</v>
      </c>
      <c r="K105" s="186">
        <f t="shared" si="57"/>
        <v>342.65</v>
      </c>
      <c r="L105" s="188">
        <v>1</v>
      </c>
      <c r="M105" s="188">
        <v>0</v>
      </c>
      <c r="N105" s="186">
        <f t="shared" si="58"/>
        <v>0</v>
      </c>
    </row>
    <row r="106" spans="1:14" ht="14.25" customHeight="1">
      <c r="A106" s="45" t="s">
        <v>197</v>
      </c>
      <c r="B106" s="32">
        <v>190616</v>
      </c>
      <c r="C106" s="34" t="s">
        <v>21</v>
      </c>
      <c r="D106" s="66" t="s">
        <v>198</v>
      </c>
      <c r="E106" s="32" t="s">
        <v>134</v>
      </c>
      <c r="F106" s="67">
        <v>2</v>
      </c>
      <c r="G106" s="37">
        <v>388.71</v>
      </c>
      <c r="H106" s="71">
        <f t="shared" si="59"/>
        <v>505.32299999999998</v>
      </c>
      <c r="I106" s="38">
        <f t="shared" si="55"/>
        <v>1010.65</v>
      </c>
      <c r="J106" s="185">
        <f t="shared" si="56"/>
        <v>2</v>
      </c>
      <c r="K106" s="186">
        <f t="shared" si="57"/>
        <v>1010.65</v>
      </c>
      <c r="L106" s="188">
        <v>1</v>
      </c>
      <c r="M106" s="188">
        <v>0</v>
      </c>
      <c r="N106" s="186">
        <f t="shared" si="58"/>
        <v>0</v>
      </c>
    </row>
    <row r="107" spans="1:14">
      <c r="A107" s="39"/>
      <c r="B107" s="40"/>
      <c r="C107" s="40"/>
      <c r="D107" s="40"/>
      <c r="E107" s="40"/>
      <c r="F107" s="40"/>
      <c r="G107" s="41" t="s">
        <v>31</v>
      </c>
      <c r="H107" s="68"/>
      <c r="I107" s="69">
        <f>SUM(I92:I106)</f>
        <v>3218.0800000000004</v>
      </c>
      <c r="J107" s="182" t="s">
        <v>501</v>
      </c>
      <c r="K107" s="183">
        <f>SUM(K92:K106)</f>
        <v>3218.0800000000004</v>
      </c>
      <c r="L107" s="182">
        <f>K107/I107</f>
        <v>1</v>
      </c>
      <c r="M107" s="184">
        <f>N107/I107</f>
        <v>0</v>
      </c>
      <c r="N107" s="183">
        <f>SUM(N92:N106)</f>
        <v>0</v>
      </c>
    </row>
    <row r="108" spans="1:14">
      <c r="A108" s="45"/>
      <c r="B108" s="32"/>
      <c r="C108" s="34"/>
      <c r="D108" s="66"/>
      <c r="E108" s="32"/>
      <c r="F108" s="67"/>
      <c r="G108" s="37"/>
      <c r="H108" s="71"/>
      <c r="I108" s="38"/>
      <c r="J108" s="185"/>
      <c r="K108" s="186"/>
      <c r="L108" s="188"/>
      <c r="M108" s="188"/>
      <c r="N108" s="186"/>
    </row>
    <row r="109" spans="1:14">
      <c r="A109" s="28" t="s">
        <v>199</v>
      </c>
      <c r="B109" s="29"/>
      <c r="C109" s="29"/>
      <c r="D109" s="30" t="s">
        <v>200</v>
      </c>
      <c r="E109" s="30"/>
      <c r="F109" s="31"/>
      <c r="G109" s="31"/>
      <c r="H109" s="65"/>
      <c r="I109" s="65"/>
      <c r="J109" s="185"/>
      <c r="K109" s="186"/>
      <c r="L109" s="188"/>
      <c r="M109" s="188"/>
      <c r="N109" s="186"/>
    </row>
    <row r="110" spans="1:14">
      <c r="A110" s="45" t="s">
        <v>201</v>
      </c>
      <c r="B110" s="45">
        <v>180232</v>
      </c>
      <c r="C110" s="33" t="s">
        <v>21</v>
      </c>
      <c r="D110" s="66" t="s">
        <v>202</v>
      </c>
      <c r="E110" s="45" t="s">
        <v>134</v>
      </c>
      <c r="F110" s="70">
        <v>1</v>
      </c>
      <c r="G110" s="47">
        <v>11</v>
      </c>
      <c r="H110" s="71">
        <f>1.3*G110</f>
        <v>14.3</v>
      </c>
      <c r="I110" s="71">
        <f t="shared" ref="I110:I125" si="60">ROUND((F110*H110),2)</f>
        <v>14.3</v>
      </c>
      <c r="J110" s="185">
        <f t="shared" ref="J110:J125" si="61">F110*L110</f>
        <v>1</v>
      </c>
      <c r="K110" s="186">
        <f t="shared" ref="K110:K125" si="62">I110*L110</f>
        <v>14.3</v>
      </c>
      <c r="L110" s="188">
        <v>1</v>
      </c>
      <c r="M110" s="188">
        <v>0</v>
      </c>
      <c r="N110" s="186">
        <f t="shared" ref="N110:N125" si="63">I110*M110</f>
        <v>0</v>
      </c>
    </row>
    <row r="111" spans="1:14">
      <c r="A111" s="45" t="s">
        <v>203</v>
      </c>
      <c r="B111" s="45">
        <v>180244</v>
      </c>
      <c r="C111" s="33" t="s">
        <v>21</v>
      </c>
      <c r="D111" s="66" t="s">
        <v>204</v>
      </c>
      <c r="E111" s="45" t="s">
        <v>134</v>
      </c>
      <c r="F111" s="70">
        <v>2</v>
      </c>
      <c r="G111" s="47">
        <v>15.44</v>
      </c>
      <c r="H111" s="71">
        <f t="shared" ref="H111:H125" si="64">1.3*G111</f>
        <v>20.071999999999999</v>
      </c>
      <c r="I111" s="71">
        <f t="shared" si="60"/>
        <v>40.14</v>
      </c>
      <c r="J111" s="185">
        <f t="shared" si="61"/>
        <v>2</v>
      </c>
      <c r="K111" s="186">
        <f t="shared" si="62"/>
        <v>40.14</v>
      </c>
      <c r="L111" s="188">
        <v>1</v>
      </c>
      <c r="M111" s="188">
        <v>0</v>
      </c>
      <c r="N111" s="186">
        <f t="shared" si="63"/>
        <v>0</v>
      </c>
    </row>
    <row r="112" spans="1:14">
      <c r="A112" s="45" t="s">
        <v>205</v>
      </c>
      <c r="B112" s="45">
        <v>180243</v>
      </c>
      <c r="C112" s="33" t="s">
        <v>21</v>
      </c>
      <c r="D112" s="66" t="s">
        <v>206</v>
      </c>
      <c r="E112" s="45" t="s">
        <v>134</v>
      </c>
      <c r="F112" s="70">
        <v>3</v>
      </c>
      <c r="G112" s="47">
        <v>17.690000000000001</v>
      </c>
      <c r="H112" s="71">
        <f t="shared" si="64"/>
        <v>22.997000000000003</v>
      </c>
      <c r="I112" s="71">
        <f t="shared" si="60"/>
        <v>68.989999999999995</v>
      </c>
      <c r="J112" s="185">
        <f t="shared" si="61"/>
        <v>3</v>
      </c>
      <c r="K112" s="186">
        <f t="shared" si="62"/>
        <v>68.989999999999995</v>
      </c>
      <c r="L112" s="188">
        <v>1</v>
      </c>
      <c r="M112" s="188">
        <v>0</v>
      </c>
      <c r="N112" s="186">
        <f t="shared" si="63"/>
        <v>0</v>
      </c>
    </row>
    <row r="113" spans="1:14">
      <c r="A113" s="45" t="s">
        <v>207</v>
      </c>
      <c r="B113" s="45">
        <v>180241</v>
      </c>
      <c r="C113" s="33" t="s">
        <v>21</v>
      </c>
      <c r="D113" s="66" t="s">
        <v>208</v>
      </c>
      <c r="E113" s="45" t="s">
        <v>134</v>
      </c>
      <c r="F113" s="70">
        <v>1</v>
      </c>
      <c r="G113" s="47">
        <v>33.880000000000003</v>
      </c>
      <c r="H113" s="71">
        <f t="shared" si="64"/>
        <v>44.044000000000004</v>
      </c>
      <c r="I113" s="71">
        <f t="shared" si="60"/>
        <v>44.04</v>
      </c>
      <c r="J113" s="185">
        <f t="shared" si="61"/>
        <v>1</v>
      </c>
      <c r="K113" s="186">
        <f t="shared" si="62"/>
        <v>44.04</v>
      </c>
      <c r="L113" s="188">
        <v>1</v>
      </c>
      <c r="M113" s="188">
        <v>0</v>
      </c>
      <c r="N113" s="186">
        <f t="shared" si="63"/>
        <v>0</v>
      </c>
    </row>
    <row r="114" spans="1:14">
      <c r="A114" s="45" t="s">
        <v>209</v>
      </c>
      <c r="B114" s="45">
        <v>180471</v>
      </c>
      <c r="C114" s="33" t="s">
        <v>21</v>
      </c>
      <c r="D114" s="66" t="s">
        <v>210</v>
      </c>
      <c r="E114" s="45" t="s">
        <v>134</v>
      </c>
      <c r="F114" s="70">
        <v>2</v>
      </c>
      <c r="G114" s="47">
        <v>14.13</v>
      </c>
      <c r="H114" s="71">
        <f t="shared" si="64"/>
        <v>18.369000000000003</v>
      </c>
      <c r="I114" s="71">
        <f t="shared" si="60"/>
        <v>36.74</v>
      </c>
      <c r="J114" s="185">
        <f t="shared" si="61"/>
        <v>2</v>
      </c>
      <c r="K114" s="186">
        <f t="shared" si="62"/>
        <v>36.74</v>
      </c>
      <c r="L114" s="188">
        <v>1</v>
      </c>
      <c r="M114" s="188">
        <v>0</v>
      </c>
      <c r="N114" s="186">
        <f t="shared" si="63"/>
        <v>0</v>
      </c>
    </row>
    <row r="115" spans="1:14">
      <c r="A115" s="45" t="s">
        <v>211</v>
      </c>
      <c r="B115" s="45">
        <v>180472</v>
      </c>
      <c r="C115" s="33" t="s">
        <v>21</v>
      </c>
      <c r="D115" s="66" t="s">
        <v>212</v>
      </c>
      <c r="E115" s="45" t="s">
        <v>134</v>
      </c>
      <c r="F115" s="70">
        <v>9</v>
      </c>
      <c r="G115" s="47">
        <v>16.190000000000001</v>
      </c>
      <c r="H115" s="71">
        <f t="shared" si="64"/>
        <v>21.047000000000004</v>
      </c>
      <c r="I115" s="71">
        <f t="shared" si="60"/>
        <v>189.42</v>
      </c>
      <c r="J115" s="185">
        <f t="shared" si="61"/>
        <v>9</v>
      </c>
      <c r="K115" s="186">
        <f t="shared" si="62"/>
        <v>189.42</v>
      </c>
      <c r="L115" s="188">
        <v>1</v>
      </c>
      <c r="M115" s="188">
        <v>0</v>
      </c>
      <c r="N115" s="186">
        <f t="shared" si="63"/>
        <v>0</v>
      </c>
    </row>
    <row r="116" spans="1:14">
      <c r="A116" s="45" t="s">
        <v>213</v>
      </c>
      <c r="B116" s="45">
        <v>180474</v>
      </c>
      <c r="C116" s="33" t="s">
        <v>21</v>
      </c>
      <c r="D116" t="s">
        <v>214</v>
      </c>
      <c r="E116" s="45" t="s">
        <v>134</v>
      </c>
      <c r="F116" s="70">
        <v>2</v>
      </c>
      <c r="G116" s="47">
        <v>24.95</v>
      </c>
      <c r="H116" s="71">
        <f t="shared" si="64"/>
        <v>32.435000000000002</v>
      </c>
      <c r="I116" s="71">
        <f t="shared" si="60"/>
        <v>64.87</v>
      </c>
      <c r="J116" s="185">
        <f t="shared" si="61"/>
        <v>2</v>
      </c>
      <c r="K116" s="186">
        <f t="shared" si="62"/>
        <v>64.87</v>
      </c>
      <c r="L116" s="188">
        <v>1</v>
      </c>
      <c r="M116" s="188">
        <v>0</v>
      </c>
      <c r="N116" s="186">
        <f t="shared" si="63"/>
        <v>0</v>
      </c>
    </row>
    <row r="117" spans="1:14">
      <c r="A117" s="45" t="s">
        <v>215</v>
      </c>
      <c r="B117" s="45">
        <v>180249</v>
      </c>
      <c r="C117" s="33" t="s">
        <v>21</v>
      </c>
      <c r="D117" s="66" t="s">
        <v>216</v>
      </c>
      <c r="E117" s="45" t="s">
        <v>134</v>
      </c>
      <c r="F117" s="70">
        <v>1</v>
      </c>
      <c r="G117" s="47">
        <v>18.03</v>
      </c>
      <c r="H117" s="71">
        <f t="shared" si="64"/>
        <v>23.439000000000004</v>
      </c>
      <c r="I117" s="71">
        <f t="shared" si="60"/>
        <v>23.44</v>
      </c>
      <c r="J117" s="185">
        <f t="shared" si="61"/>
        <v>1</v>
      </c>
      <c r="K117" s="186">
        <f t="shared" si="62"/>
        <v>23.44</v>
      </c>
      <c r="L117" s="188">
        <v>1</v>
      </c>
      <c r="M117" s="188">
        <v>0</v>
      </c>
      <c r="N117" s="186">
        <f t="shared" si="63"/>
        <v>0</v>
      </c>
    </row>
    <row r="118" spans="1:14">
      <c r="A118" s="45" t="s">
        <v>217</v>
      </c>
      <c r="B118" s="45">
        <v>180245</v>
      </c>
      <c r="C118" s="33" t="s">
        <v>21</v>
      </c>
      <c r="D118" t="s">
        <v>218</v>
      </c>
      <c r="E118" s="45" t="s">
        <v>134</v>
      </c>
      <c r="F118" s="70">
        <v>1</v>
      </c>
      <c r="G118" s="47">
        <v>51.68</v>
      </c>
      <c r="H118" s="71">
        <f t="shared" si="64"/>
        <v>67.183999999999997</v>
      </c>
      <c r="I118" s="71">
        <f t="shared" si="60"/>
        <v>67.180000000000007</v>
      </c>
      <c r="J118" s="185">
        <f t="shared" si="61"/>
        <v>1</v>
      </c>
      <c r="K118" s="186">
        <f t="shared" si="62"/>
        <v>67.180000000000007</v>
      </c>
      <c r="L118" s="188">
        <v>1</v>
      </c>
      <c r="M118" s="188">
        <v>0</v>
      </c>
      <c r="N118" s="186">
        <f t="shared" si="63"/>
        <v>0</v>
      </c>
    </row>
    <row r="119" spans="1:14">
      <c r="A119" s="45" t="s">
        <v>219</v>
      </c>
      <c r="B119" s="45">
        <v>180259</v>
      </c>
      <c r="C119" s="33" t="s">
        <v>21</v>
      </c>
      <c r="D119" s="66" t="s">
        <v>220</v>
      </c>
      <c r="E119" s="45" t="s">
        <v>134</v>
      </c>
      <c r="F119" s="70">
        <v>14</v>
      </c>
      <c r="G119" s="47">
        <v>11.47</v>
      </c>
      <c r="H119" s="71">
        <f t="shared" si="64"/>
        <v>14.911000000000001</v>
      </c>
      <c r="I119" s="71">
        <f t="shared" si="60"/>
        <v>208.75</v>
      </c>
      <c r="J119" s="185">
        <f t="shared" si="61"/>
        <v>14</v>
      </c>
      <c r="K119" s="186">
        <f t="shared" si="62"/>
        <v>208.75</v>
      </c>
      <c r="L119" s="188">
        <v>1</v>
      </c>
      <c r="M119" s="188">
        <v>0</v>
      </c>
      <c r="N119" s="186">
        <f t="shared" si="63"/>
        <v>0</v>
      </c>
    </row>
    <row r="120" spans="1:14">
      <c r="A120" s="45" t="s">
        <v>221</v>
      </c>
      <c r="B120" s="45">
        <v>180257</v>
      </c>
      <c r="C120" s="33" t="s">
        <v>21</v>
      </c>
      <c r="D120" s="66" t="s">
        <v>222</v>
      </c>
      <c r="E120" s="45" t="s">
        <v>134</v>
      </c>
      <c r="F120" s="70">
        <v>5</v>
      </c>
      <c r="G120" s="47">
        <v>20.47</v>
      </c>
      <c r="H120" s="71">
        <f t="shared" si="64"/>
        <v>26.611000000000001</v>
      </c>
      <c r="I120" s="71">
        <f t="shared" si="60"/>
        <v>133.06</v>
      </c>
      <c r="J120" s="185">
        <f t="shared" si="61"/>
        <v>5</v>
      </c>
      <c r="K120" s="186">
        <f t="shared" si="62"/>
        <v>133.06</v>
      </c>
      <c r="L120" s="188">
        <v>1</v>
      </c>
      <c r="M120" s="188">
        <v>0</v>
      </c>
      <c r="N120" s="186">
        <f t="shared" si="63"/>
        <v>0</v>
      </c>
    </row>
    <row r="121" spans="1:14">
      <c r="A121" s="45" t="s">
        <v>223</v>
      </c>
      <c r="B121" s="45">
        <v>180476</v>
      </c>
      <c r="C121" s="33" t="s">
        <v>21</v>
      </c>
      <c r="D121" s="66" t="s">
        <v>224</v>
      </c>
      <c r="E121" s="45" t="s">
        <v>134</v>
      </c>
      <c r="F121" s="70">
        <v>1</v>
      </c>
      <c r="G121" s="47">
        <v>21.74</v>
      </c>
      <c r="H121" s="71">
        <f t="shared" si="64"/>
        <v>28.262</v>
      </c>
      <c r="I121" s="71">
        <f t="shared" si="60"/>
        <v>28.26</v>
      </c>
      <c r="J121" s="185">
        <f t="shared" si="61"/>
        <v>1</v>
      </c>
      <c r="K121" s="186">
        <f t="shared" si="62"/>
        <v>28.26</v>
      </c>
      <c r="L121" s="188">
        <v>1</v>
      </c>
      <c r="M121" s="188">
        <v>0</v>
      </c>
      <c r="N121" s="186">
        <f t="shared" si="63"/>
        <v>0</v>
      </c>
    </row>
    <row r="122" spans="1:14">
      <c r="A122" s="45" t="s">
        <v>225</v>
      </c>
      <c r="B122" s="45">
        <v>180093</v>
      </c>
      <c r="C122" s="33" t="s">
        <v>21</v>
      </c>
      <c r="D122" s="66" t="s">
        <v>226</v>
      </c>
      <c r="E122" s="45" t="s">
        <v>134</v>
      </c>
      <c r="F122" s="70">
        <v>2</v>
      </c>
      <c r="G122" s="47">
        <v>30.39</v>
      </c>
      <c r="H122" s="71">
        <f t="shared" si="64"/>
        <v>39.507000000000005</v>
      </c>
      <c r="I122" s="71">
        <f t="shared" si="60"/>
        <v>79.010000000000005</v>
      </c>
      <c r="J122" s="185">
        <f t="shared" si="61"/>
        <v>2</v>
      </c>
      <c r="K122" s="186">
        <f t="shared" si="62"/>
        <v>79.010000000000005</v>
      </c>
      <c r="L122" s="188">
        <v>1</v>
      </c>
      <c r="M122" s="188">
        <v>0</v>
      </c>
      <c r="N122" s="186">
        <f t="shared" si="63"/>
        <v>0</v>
      </c>
    </row>
    <row r="123" spans="1:14">
      <c r="A123" s="45" t="s">
        <v>227</v>
      </c>
      <c r="B123" s="45">
        <v>180105</v>
      </c>
      <c r="C123" s="33" t="s">
        <v>21</v>
      </c>
      <c r="D123" s="66" t="s">
        <v>228</v>
      </c>
      <c r="E123" s="45" t="s">
        <v>108</v>
      </c>
      <c r="F123" s="70">
        <v>4</v>
      </c>
      <c r="G123" s="47">
        <v>16.16</v>
      </c>
      <c r="H123" s="71">
        <f t="shared" si="64"/>
        <v>21.008000000000003</v>
      </c>
      <c r="I123" s="71">
        <f t="shared" si="60"/>
        <v>84.03</v>
      </c>
      <c r="J123" s="185">
        <f t="shared" si="61"/>
        <v>4</v>
      </c>
      <c r="K123" s="186">
        <f t="shared" si="62"/>
        <v>84.03</v>
      </c>
      <c r="L123" s="188">
        <v>1</v>
      </c>
      <c r="M123" s="188">
        <v>0</v>
      </c>
      <c r="N123" s="186">
        <f t="shared" si="63"/>
        <v>0</v>
      </c>
    </row>
    <row r="124" spans="1:14">
      <c r="A124" s="45" t="s">
        <v>229</v>
      </c>
      <c r="B124" s="45">
        <v>180104</v>
      </c>
      <c r="C124" s="33" t="s">
        <v>21</v>
      </c>
      <c r="D124" s="66" t="s">
        <v>230</v>
      </c>
      <c r="E124" s="45" t="s">
        <v>108</v>
      </c>
      <c r="F124" s="70">
        <v>16</v>
      </c>
      <c r="G124" s="47">
        <v>21.52</v>
      </c>
      <c r="H124" s="71">
        <f t="shared" si="64"/>
        <v>27.975999999999999</v>
      </c>
      <c r="I124" s="71">
        <f t="shared" si="60"/>
        <v>447.62</v>
      </c>
      <c r="J124" s="185">
        <f t="shared" si="61"/>
        <v>16</v>
      </c>
      <c r="K124" s="186">
        <f t="shared" si="62"/>
        <v>447.62</v>
      </c>
      <c r="L124" s="188">
        <v>1</v>
      </c>
      <c r="M124" s="188">
        <v>0</v>
      </c>
      <c r="N124" s="186">
        <f t="shared" si="63"/>
        <v>0</v>
      </c>
    </row>
    <row r="125" spans="1:14">
      <c r="A125" s="45" t="s">
        <v>231</v>
      </c>
      <c r="B125" s="45">
        <v>180102</v>
      </c>
      <c r="C125" s="33" t="s">
        <v>21</v>
      </c>
      <c r="D125" s="66" t="s">
        <v>232</v>
      </c>
      <c r="E125" s="45" t="s">
        <v>108</v>
      </c>
      <c r="F125" s="70">
        <v>5</v>
      </c>
      <c r="G125" s="47">
        <v>36.9</v>
      </c>
      <c r="H125" s="71">
        <f t="shared" si="64"/>
        <v>47.97</v>
      </c>
      <c r="I125" s="71">
        <f t="shared" si="60"/>
        <v>239.85</v>
      </c>
      <c r="J125" s="185">
        <f t="shared" si="61"/>
        <v>5</v>
      </c>
      <c r="K125" s="186">
        <f t="shared" si="62"/>
        <v>239.85</v>
      </c>
      <c r="L125" s="188">
        <v>1</v>
      </c>
      <c r="M125" s="188">
        <v>0</v>
      </c>
      <c r="N125" s="186">
        <f t="shared" si="63"/>
        <v>0</v>
      </c>
    </row>
    <row r="126" spans="1:14">
      <c r="A126" s="39"/>
      <c r="B126" s="40"/>
      <c r="C126" s="40"/>
      <c r="D126" s="40"/>
      <c r="E126" s="40"/>
      <c r="F126" s="40"/>
      <c r="G126" s="41" t="s">
        <v>31</v>
      </c>
      <c r="H126" s="68"/>
      <c r="I126" s="69">
        <f>SUM(I110:I125)</f>
        <v>1769.6999999999998</v>
      </c>
      <c r="J126" s="182" t="s">
        <v>500</v>
      </c>
      <c r="K126" s="183">
        <f>SUM(K110:K125)</f>
        <v>1769.6999999999998</v>
      </c>
      <c r="L126" s="182">
        <f>K126/I126</f>
        <v>1</v>
      </c>
      <c r="M126" s="184">
        <f>N126/I126</f>
        <v>0</v>
      </c>
      <c r="N126" s="183">
        <f>SUM(N110:N125)</f>
        <v>0</v>
      </c>
    </row>
    <row r="127" spans="1:14">
      <c r="A127" s="39"/>
      <c r="B127" s="40"/>
      <c r="C127" s="40"/>
      <c r="D127" s="40"/>
      <c r="E127" s="40"/>
      <c r="F127" s="40"/>
      <c r="G127" s="41"/>
      <c r="H127" s="68"/>
      <c r="I127" s="69"/>
      <c r="J127" s="185"/>
      <c r="K127" s="186"/>
      <c r="L127" s="188"/>
      <c r="M127" s="188"/>
      <c r="N127" s="186"/>
    </row>
    <row r="128" spans="1:14">
      <c r="A128" s="96" t="s">
        <v>233</v>
      </c>
      <c r="B128" s="97"/>
      <c r="C128" s="97"/>
      <c r="D128" s="92" t="s">
        <v>234</v>
      </c>
      <c r="E128" s="98"/>
      <c r="F128" s="99"/>
      <c r="G128" s="100"/>
      <c r="H128" s="101"/>
      <c r="I128" s="101"/>
      <c r="J128" s="185"/>
      <c r="K128" s="186"/>
      <c r="L128" s="188"/>
      <c r="M128" s="188"/>
      <c r="N128" s="186"/>
    </row>
    <row r="129" spans="1:14">
      <c r="A129" s="45" t="s">
        <v>235</v>
      </c>
      <c r="B129" s="45">
        <v>190303</v>
      </c>
      <c r="C129" s="33" t="s">
        <v>21</v>
      </c>
      <c r="D129" s="102" t="s">
        <v>236</v>
      </c>
      <c r="E129" s="103" t="s">
        <v>134</v>
      </c>
      <c r="F129" s="70">
        <v>2</v>
      </c>
      <c r="G129" s="47">
        <v>1397.09</v>
      </c>
      <c r="H129" s="71">
        <f t="shared" ref="H129:H131" si="65">1.3*G129</f>
        <v>1816.2169999999999</v>
      </c>
      <c r="I129" s="71">
        <f t="shared" ref="I129:I131" si="66">ROUND((F129*H129),2)</f>
        <v>3632.43</v>
      </c>
      <c r="J129" s="185">
        <f t="shared" ref="J129:J131" si="67">F129*L129</f>
        <v>2</v>
      </c>
      <c r="K129" s="186">
        <f t="shared" ref="K129:K131" si="68">I129*L129</f>
        <v>3632.43</v>
      </c>
      <c r="L129" s="188">
        <v>1</v>
      </c>
      <c r="M129" s="188">
        <v>0</v>
      </c>
      <c r="N129" s="186">
        <f t="shared" ref="N129:N131" si="69">I129*M129</f>
        <v>0</v>
      </c>
    </row>
    <row r="130" spans="1:14">
      <c r="A130" s="45" t="s">
        <v>237</v>
      </c>
      <c r="B130" s="45">
        <v>190304</v>
      </c>
      <c r="C130" s="33" t="s">
        <v>21</v>
      </c>
      <c r="D130" s="94" t="s">
        <v>238</v>
      </c>
      <c r="E130" s="45" t="s">
        <v>134</v>
      </c>
      <c r="F130" s="70">
        <v>2</v>
      </c>
      <c r="G130" s="47">
        <v>1123.6099999999999</v>
      </c>
      <c r="H130" s="71">
        <f t="shared" si="65"/>
        <v>1460.693</v>
      </c>
      <c r="I130" s="71">
        <f t="shared" si="66"/>
        <v>2921.39</v>
      </c>
      <c r="J130" s="185">
        <f t="shared" si="67"/>
        <v>2</v>
      </c>
      <c r="K130" s="186">
        <f t="shared" si="68"/>
        <v>2921.39</v>
      </c>
      <c r="L130" s="188">
        <v>1</v>
      </c>
      <c r="M130" s="188">
        <v>0</v>
      </c>
      <c r="N130" s="186">
        <f t="shared" si="69"/>
        <v>0</v>
      </c>
    </row>
    <row r="131" spans="1:14">
      <c r="A131" s="45" t="s">
        <v>239</v>
      </c>
      <c r="B131" s="45">
        <v>190716</v>
      </c>
      <c r="C131" s="33" t="s">
        <v>21</v>
      </c>
      <c r="D131" s="82" t="s">
        <v>240</v>
      </c>
      <c r="E131" s="104" t="s">
        <v>108</v>
      </c>
      <c r="F131" s="70">
        <v>6.2</v>
      </c>
      <c r="G131" s="105">
        <v>280.77999999999997</v>
      </c>
      <c r="H131" s="71">
        <f t="shared" si="65"/>
        <v>365.01399999999995</v>
      </c>
      <c r="I131" s="71">
        <f t="shared" si="66"/>
        <v>2263.09</v>
      </c>
      <c r="J131" s="185">
        <f t="shared" si="67"/>
        <v>6.2</v>
      </c>
      <c r="K131" s="186">
        <f t="shared" si="68"/>
        <v>2263.09</v>
      </c>
      <c r="L131" s="188">
        <v>1</v>
      </c>
      <c r="M131" s="188">
        <v>0</v>
      </c>
      <c r="N131" s="186">
        <f t="shared" si="69"/>
        <v>0</v>
      </c>
    </row>
    <row r="132" spans="1:14">
      <c r="A132" s="8"/>
      <c r="B132" s="6"/>
      <c r="C132" s="6"/>
      <c r="D132" s="76"/>
      <c r="E132" s="40"/>
      <c r="F132" s="40"/>
      <c r="G132" s="41" t="s">
        <v>31</v>
      </c>
      <c r="H132" s="68"/>
      <c r="I132" s="69">
        <f>SUM(I129:I131)</f>
        <v>8816.91</v>
      </c>
      <c r="J132" s="182" t="s">
        <v>499</v>
      </c>
      <c r="K132" s="183">
        <f>SUM(K129:K131)</f>
        <v>8816.91</v>
      </c>
      <c r="L132" s="182">
        <f>K132/I132</f>
        <v>1</v>
      </c>
      <c r="M132" s="184">
        <f>N132/I132</f>
        <v>0</v>
      </c>
      <c r="N132" s="183">
        <f>SUM(N129:N131)</f>
        <v>0</v>
      </c>
    </row>
    <row r="133" spans="1:14">
      <c r="A133" s="39"/>
      <c r="B133" s="40"/>
      <c r="C133" s="40"/>
      <c r="D133" s="40"/>
      <c r="E133" s="40"/>
      <c r="F133" s="40"/>
      <c r="G133" s="41"/>
      <c r="H133" s="68"/>
      <c r="I133" s="69"/>
      <c r="J133" s="185"/>
      <c r="K133" s="186"/>
      <c r="L133" s="188"/>
      <c r="M133" s="188"/>
      <c r="N133" s="186"/>
    </row>
    <row r="134" spans="1:14">
      <c r="A134" s="28" t="s">
        <v>241</v>
      </c>
      <c r="B134" s="29"/>
      <c r="C134" s="29"/>
      <c r="D134" s="30" t="s">
        <v>242</v>
      </c>
      <c r="E134" s="30"/>
      <c r="F134" s="31"/>
      <c r="G134" s="31"/>
      <c r="H134" s="65"/>
      <c r="I134" s="65"/>
      <c r="J134" s="185"/>
      <c r="K134" s="186"/>
      <c r="L134" s="188"/>
      <c r="M134" s="188"/>
      <c r="N134" s="186"/>
    </row>
    <row r="135" spans="1:14">
      <c r="A135" s="45" t="s">
        <v>243</v>
      </c>
      <c r="B135" s="45">
        <v>140240</v>
      </c>
      <c r="C135" s="33" t="s">
        <v>21</v>
      </c>
      <c r="D135" t="s">
        <v>244</v>
      </c>
      <c r="E135" s="45" t="s">
        <v>44</v>
      </c>
      <c r="F135" s="70">
        <v>145.75</v>
      </c>
      <c r="G135" s="47">
        <v>78.77</v>
      </c>
      <c r="H135" s="71">
        <f>1.3*G135</f>
        <v>102.401</v>
      </c>
      <c r="I135" s="71">
        <f t="shared" ref="I135" si="70">ROUND((F135*H135),2)</f>
        <v>14924.95</v>
      </c>
      <c r="J135" s="185">
        <f t="shared" ref="J135" si="71">F135*L135</f>
        <v>145.75</v>
      </c>
      <c r="K135" s="186">
        <f t="shared" ref="K135" si="72">I135*L135</f>
        <v>14924.95</v>
      </c>
      <c r="L135" s="188">
        <v>1</v>
      </c>
      <c r="M135" s="188">
        <v>0</v>
      </c>
      <c r="N135" s="186">
        <f t="shared" ref="N135" si="73">I135*M135</f>
        <v>0</v>
      </c>
    </row>
    <row r="136" spans="1:14">
      <c r="A136" s="39"/>
      <c r="B136" s="40"/>
      <c r="C136" s="40"/>
      <c r="D136" s="40"/>
      <c r="E136" s="40"/>
      <c r="F136" s="40"/>
      <c r="G136" s="41" t="s">
        <v>31</v>
      </c>
      <c r="H136" s="68"/>
      <c r="I136" s="69">
        <f>SUM(I135:I135)</f>
        <v>14924.95</v>
      </c>
      <c r="J136" s="182" t="s">
        <v>498</v>
      </c>
      <c r="K136" s="183">
        <f>SUM(K135)</f>
        <v>14924.95</v>
      </c>
      <c r="L136" s="182">
        <f>K136/I136</f>
        <v>1</v>
      </c>
      <c r="M136" s="184">
        <f>N136/I136</f>
        <v>0</v>
      </c>
      <c r="N136" s="183">
        <f>SUM(N135)</f>
        <v>0</v>
      </c>
    </row>
    <row r="137" spans="1:14">
      <c r="A137" s="39"/>
      <c r="B137" s="40"/>
      <c r="C137" s="40"/>
      <c r="D137" s="40"/>
      <c r="E137" s="40"/>
      <c r="F137" s="40"/>
      <c r="G137" s="41"/>
      <c r="H137" s="68"/>
      <c r="I137" s="69"/>
      <c r="J137" s="185"/>
      <c r="K137" s="186"/>
      <c r="L137" s="188"/>
      <c r="M137" s="188"/>
      <c r="N137" s="186"/>
    </row>
    <row r="138" spans="1:14">
      <c r="A138" s="28" t="s">
        <v>245</v>
      </c>
      <c r="B138" s="29"/>
      <c r="C138" s="29"/>
      <c r="D138" s="30" t="s">
        <v>246</v>
      </c>
      <c r="E138" s="30"/>
      <c r="F138" s="31"/>
      <c r="G138" s="31"/>
      <c r="H138" s="65"/>
      <c r="I138" s="65"/>
      <c r="J138" s="185"/>
      <c r="K138" s="186"/>
      <c r="L138" s="188"/>
      <c r="M138" s="188"/>
      <c r="N138" s="186"/>
    </row>
    <row r="139" spans="1:14">
      <c r="A139" s="32" t="s">
        <v>247</v>
      </c>
      <c r="B139" s="33">
        <v>150253</v>
      </c>
      <c r="C139" s="34" t="s">
        <v>21</v>
      </c>
      <c r="D139" s="66" t="s">
        <v>248</v>
      </c>
      <c r="E139" s="32" t="s">
        <v>44</v>
      </c>
      <c r="F139" s="67">
        <v>439.16</v>
      </c>
      <c r="G139" s="37">
        <v>43.62</v>
      </c>
      <c r="H139" s="38">
        <f>1.3*G139</f>
        <v>56.705999999999996</v>
      </c>
      <c r="I139" s="38">
        <f t="shared" ref="I139:I140" si="74">ROUND((F139*H139),2)</f>
        <v>24903.01</v>
      </c>
      <c r="J139" s="185">
        <f t="shared" ref="J139:J140" si="75">F139*L139</f>
        <v>439.16</v>
      </c>
      <c r="K139" s="186">
        <f t="shared" ref="K139:K140" si="76">I139*L139</f>
        <v>24903.01</v>
      </c>
      <c r="L139" s="188">
        <v>1</v>
      </c>
      <c r="M139" s="188">
        <v>0</v>
      </c>
      <c r="N139" s="186">
        <f t="shared" ref="N139:N140" si="77">I139*M139</f>
        <v>0</v>
      </c>
    </row>
    <row r="140" spans="1:14">
      <c r="A140" s="32" t="s">
        <v>249</v>
      </c>
      <c r="B140" s="33">
        <v>150606</v>
      </c>
      <c r="C140" s="34" t="s">
        <v>21</v>
      </c>
      <c r="D140" t="s">
        <v>250</v>
      </c>
      <c r="E140" s="32" t="s">
        <v>44</v>
      </c>
      <c r="F140" s="67">
        <v>26.46</v>
      </c>
      <c r="G140" s="37">
        <v>27.52</v>
      </c>
      <c r="H140" s="38">
        <f>1.3*G140</f>
        <v>35.776000000000003</v>
      </c>
      <c r="I140" s="38">
        <f t="shared" si="74"/>
        <v>946.63</v>
      </c>
      <c r="J140" s="185">
        <f t="shared" si="75"/>
        <v>26.46</v>
      </c>
      <c r="K140" s="186">
        <f t="shared" si="76"/>
        <v>946.63</v>
      </c>
      <c r="L140" s="188">
        <v>1</v>
      </c>
      <c r="M140" s="188">
        <v>0</v>
      </c>
      <c r="N140" s="186">
        <f t="shared" si="77"/>
        <v>0</v>
      </c>
    </row>
    <row r="141" spans="1:14">
      <c r="A141" s="39"/>
      <c r="B141" s="40"/>
      <c r="C141" s="40"/>
      <c r="D141" s="40"/>
      <c r="E141" s="40"/>
      <c r="F141" s="40"/>
      <c r="G141" s="41" t="s">
        <v>31</v>
      </c>
      <c r="H141" s="68"/>
      <c r="I141" s="69">
        <f>SUM(I139:I140)</f>
        <v>25849.64</v>
      </c>
      <c r="J141" s="182" t="s">
        <v>497</v>
      </c>
      <c r="K141" s="183">
        <f>SUM(K139:K140)</f>
        <v>25849.64</v>
      </c>
      <c r="L141" s="182">
        <f>K141/I141</f>
        <v>1</v>
      </c>
      <c r="M141" s="184">
        <f>N141/I141</f>
        <v>0</v>
      </c>
      <c r="N141" s="183">
        <f>SUM(N139:N140)</f>
        <v>0</v>
      </c>
    </row>
    <row r="142" spans="1:14">
      <c r="A142" s="48"/>
      <c r="B142" s="48"/>
      <c r="C142" s="48"/>
      <c r="D142" s="48"/>
      <c r="E142" s="48"/>
      <c r="F142" s="48"/>
      <c r="G142" s="49"/>
      <c r="H142" s="74"/>
      <c r="I142" s="75"/>
      <c r="J142" s="185"/>
      <c r="K142" s="186"/>
      <c r="L142" s="188"/>
      <c r="M142" s="188"/>
      <c r="N142" s="186"/>
    </row>
    <row r="143" spans="1:14">
      <c r="A143" s="28" t="s">
        <v>251</v>
      </c>
      <c r="B143" s="29"/>
      <c r="C143" s="29"/>
      <c r="D143" s="30" t="s">
        <v>63</v>
      </c>
      <c r="E143" s="30"/>
      <c r="F143" s="31"/>
      <c r="G143" s="31"/>
      <c r="H143" s="65"/>
      <c r="I143" s="65"/>
      <c r="J143" s="185"/>
      <c r="K143" s="186"/>
      <c r="L143" s="188"/>
      <c r="M143" s="188"/>
      <c r="N143" s="186"/>
    </row>
    <row r="144" spans="1:14">
      <c r="A144" s="32" t="s">
        <v>252</v>
      </c>
      <c r="B144" s="34">
        <v>241470</v>
      </c>
      <c r="C144" s="34" t="s">
        <v>21</v>
      </c>
      <c r="D144" s="94" t="s">
        <v>253</v>
      </c>
      <c r="E144" s="95" t="s">
        <v>190</v>
      </c>
      <c r="F144" s="67">
        <v>27.22</v>
      </c>
      <c r="G144" s="37">
        <v>348.98</v>
      </c>
      <c r="H144" s="38">
        <f t="shared" ref="H144:H149" si="78">1.3*G144</f>
        <v>453.67400000000004</v>
      </c>
      <c r="I144" s="38">
        <f t="shared" ref="I144:I149" si="79">ROUND((F144*H144),2)</f>
        <v>12349.01</v>
      </c>
      <c r="J144" s="185">
        <f t="shared" ref="J144:J149" si="80">F144*L144</f>
        <v>27.22</v>
      </c>
      <c r="K144" s="186">
        <f t="shared" ref="K144:K149" si="81">I144*L144</f>
        <v>12349.01</v>
      </c>
      <c r="L144" s="188">
        <v>1</v>
      </c>
      <c r="M144" s="188">
        <v>0</v>
      </c>
      <c r="N144" s="186">
        <f t="shared" ref="N144:N149" si="82">I144*M144</f>
        <v>0</v>
      </c>
    </row>
    <row r="145" spans="1:14">
      <c r="A145" s="32" t="s">
        <v>254</v>
      </c>
      <c r="B145" s="34">
        <v>130495</v>
      </c>
      <c r="C145" s="34" t="s">
        <v>21</v>
      </c>
      <c r="D145" s="94" t="s">
        <v>255</v>
      </c>
      <c r="E145" s="95" t="s">
        <v>44</v>
      </c>
      <c r="F145" s="67">
        <v>1.35</v>
      </c>
      <c r="G145" s="37">
        <v>692.46</v>
      </c>
      <c r="H145" s="38">
        <f t="shared" si="78"/>
        <v>900.19800000000009</v>
      </c>
      <c r="I145" s="38">
        <f t="shared" si="79"/>
        <v>1215.27</v>
      </c>
      <c r="J145" s="185">
        <f t="shared" si="80"/>
        <v>1.35</v>
      </c>
      <c r="K145" s="186">
        <f t="shared" si="81"/>
        <v>1215.27</v>
      </c>
      <c r="L145" s="188">
        <v>1</v>
      </c>
      <c r="M145" s="188">
        <v>0</v>
      </c>
      <c r="N145" s="186">
        <f t="shared" si="82"/>
        <v>0</v>
      </c>
    </row>
    <row r="146" spans="1:14">
      <c r="A146" s="32" t="s">
        <v>256</v>
      </c>
      <c r="B146" s="34">
        <v>90825</v>
      </c>
      <c r="C146" s="34" t="s">
        <v>21</v>
      </c>
      <c r="D146" s="94" t="s">
        <v>257</v>
      </c>
      <c r="E146" s="95" t="s">
        <v>44</v>
      </c>
      <c r="F146" s="67">
        <v>12</v>
      </c>
      <c r="G146" s="37">
        <v>356.55</v>
      </c>
      <c r="H146" s="38">
        <f t="shared" si="78"/>
        <v>463.51500000000004</v>
      </c>
      <c r="I146" s="38">
        <f t="shared" si="79"/>
        <v>5562.18</v>
      </c>
      <c r="J146" s="185">
        <f t="shared" si="80"/>
        <v>12</v>
      </c>
      <c r="K146" s="186">
        <f t="shared" si="81"/>
        <v>5562.18</v>
      </c>
      <c r="L146" s="188">
        <v>1</v>
      </c>
      <c r="M146" s="188">
        <v>0</v>
      </c>
      <c r="N146" s="186">
        <f t="shared" si="82"/>
        <v>0</v>
      </c>
    </row>
    <row r="147" spans="1:14">
      <c r="A147" s="32" t="s">
        <v>258</v>
      </c>
      <c r="B147" s="34">
        <v>90071</v>
      </c>
      <c r="C147" s="34" t="s">
        <v>21</v>
      </c>
      <c r="D147" t="s">
        <v>259</v>
      </c>
      <c r="E147" s="95" t="s">
        <v>6</v>
      </c>
      <c r="F147" s="67">
        <v>22</v>
      </c>
      <c r="G147" s="37">
        <v>279.63</v>
      </c>
      <c r="H147" s="38">
        <f t="shared" si="78"/>
        <v>363.51900000000001</v>
      </c>
      <c r="I147" s="38">
        <f t="shared" si="79"/>
        <v>7997.42</v>
      </c>
      <c r="J147" s="185">
        <f t="shared" si="80"/>
        <v>11</v>
      </c>
      <c r="K147" s="186">
        <f t="shared" si="81"/>
        <v>3998.71</v>
      </c>
      <c r="L147" s="188">
        <v>0.5</v>
      </c>
      <c r="M147" s="188">
        <v>0.5</v>
      </c>
      <c r="N147" s="186">
        <f t="shared" si="82"/>
        <v>3998.71</v>
      </c>
    </row>
    <row r="148" spans="1:14">
      <c r="A148" s="32" t="s">
        <v>260</v>
      </c>
      <c r="B148" s="34">
        <v>90623</v>
      </c>
      <c r="C148" s="34" t="s">
        <v>21</v>
      </c>
      <c r="D148" s="94" t="s">
        <v>261</v>
      </c>
      <c r="E148" s="95" t="s">
        <v>44</v>
      </c>
      <c r="F148" s="67">
        <v>7.2</v>
      </c>
      <c r="G148" s="37">
        <v>549.84</v>
      </c>
      <c r="H148" s="38">
        <f t="shared" si="78"/>
        <v>714.79200000000003</v>
      </c>
      <c r="I148" s="38">
        <f t="shared" si="79"/>
        <v>5146.5</v>
      </c>
      <c r="J148" s="185">
        <f t="shared" si="80"/>
        <v>7.2</v>
      </c>
      <c r="K148" s="186">
        <f t="shared" si="81"/>
        <v>5146.5</v>
      </c>
      <c r="L148" s="188">
        <v>1</v>
      </c>
      <c r="M148" s="188">
        <v>0</v>
      </c>
      <c r="N148" s="186">
        <f t="shared" si="82"/>
        <v>0</v>
      </c>
    </row>
    <row r="149" spans="1:14" ht="12.75" customHeight="1">
      <c r="A149" s="32" t="s">
        <v>262</v>
      </c>
      <c r="B149" s="32">
        <v>10853</v>
      </c>
      <c r="C149" s="33" t="s">
        <v>263</v>
      </c>
      <c r="D149" s="106" t="s">
        <v>264</v>
      </c>
      <c r="E149" s="107" t="s">
        <v>6</v>
      </c>
      <c r="F149" s="67">
        <v>75</v>
      </c>
      <c r="G149" s="37">
        <v>118.12</v>
      </c>
      <c r="H149" s="38">
        <f t="shared" si="78"/>
        <v>153.55600000000001</v>
      </c>
      <c r="I149" s="38">
        <f t="shared" si="79"/>
        <v>11516.7</v>
      </c>
      <c r="J149" s="185">
        <f t="shared" si="80"/>
        <v>0</v>
      </c>
      <c r="K149" s="186">
        <f t="shared" si="81"/>
        <v>0</v>
      </c>
      <c r="L149" s="188">
        <v>0</v>
      </c>
      <c r="M149" s="188">
        <v>0</v>
      </c>
      <c r="N149" s="186">
        <f t="shared" si="82"/>
        <v>0</v>
      </c>
    </row>
    <row r="150" spans="1:14">
      <c r="A150" s="39"/>
      <c r="B150" s="40"/>
      <c r="C150" s="40"/>
      <c r="D150" s="40"/>
      <c r="E150" s="40"/>
      <c r="F150" s="40"/>
      <c r="G150" s="41" t="s">
        <v>31</v>
      </c>
      <c r="H150" s="68"/>
      <c r="I150" s="69">
        <f>SUM(I144:I149)</f>
        <v>43787.08</v>
      </c>
      <c r="J150" s="182" t="s">
        <v>496</v>
      </c>
      <c r="K150" s="183">
        <f>SUM(K144:K149)</f>
        <v>28271.67</v>
      </c>
      <c r="L150" s="182">
        <f>K150/I150</f>
        <v>0.64566237346724187</v>
      </c>
      <c r="M150" s="184">
        <f>N150/I150</f>
        <v>9.1321686671045427E-2</v>
      </c>
      <c r="N150" s="183">
        <f>SUM(N144:N149)</f>
        <v>3998.71</v>
      </c>
    </row>
    <row r="151" spans="1:14">
      <c r="A151" s="57"/>
      <c r="B151" s="57"/>
      <c r="C151" s="57"/>
      <c r="D151" s="57"/>
      <c r="E151" s="25"/>
      <c r="F151" s="108"/>
      <c r="G151" s="109"/>
      <c r="H151" s="109"/>
      <c r="I151" s="109"/>
      <c r="J151" s="185"/>
      <c r="K151" s="186"/>
      <c r="L151" s="188"/>
      <c r="M151" s="188"/>
      <c r="N151" s="186"/>
    </row>
    <row r="152" spans="1:14">
      <c r="A152" s="28" t="s">
        <v>265</v>
      </c>
      <c r="B152" s="29"/>
      <c r="C152" s="29"/>
      <c r="D152" s="30" t="s">
        <v>266</v>
      </c>
      <c r="E152" s="30"/>
      <c r="F152" s="31"/>
      <c r="G152" s="31"/>
      <c r="H152" s="65"/>
      <c r="I152" s="65"/>
      <c r="J152" s="185"/>
      <c r="K152" s="186"/>
      <c r="L152" s="188"/>
      <c r="M152" s="188"/>
      <c r="N152" s="186"/>
    </row>
    <row r="153" spans="1:14">
      <c r="A153" s="32" t="s">
        <v>267</v>
      </c>
      <c r="B153" s="110">
        <v>270220</v>
      </c>
      <c r="C153" s="34" t="s">
        <v>21</v>
      </c>
      <c r="D153" s="111" t="s">
        <v>268</v>
      </c>
      <c r="E153" s="32" t="s">
        <v>44</v>
      </c>
      <c r="F153" s="67">
        <v>199.42</v>
      </c>
      <c r="G153" s="37">
        <v>7.26</v>
      </c>
      <c r="H153" s="38">
        <f>1.3*G153</f>
        <v>9.4380000000000006</v>
      </c>
      <c r="I153" s="38">
        <f t="shared" ref="I153" si="83">ROUND((F153*H153),2)</f>
        <v>1882.13</v>
      </c>
      <c r="J153" s="185">
        <f t="shared" ref="J153" si="84">F153*L153</f>
        <v>99.71</v>
      </c>
      <c r="K153" s="186">
        <f t="shared" ref="K153" si="85">I153*L153</f>
        <v>941.06500000000005</v>
      </c>
      <c r="L153" s="188">
        <v>0.5</v>
      </c>
      <c r="M153" s="188">
        <v>0.5</v>
      </c>
      <c r="N153" s="186">
        <f t="shared" ref="N153" si="86">I153*M153</f>
        <v>941.06500000000005</v>
      </c>
    </row>
    <row r="154" spans="1:14">
      <c r="A154" s="39"/>
      <c r="B154" s="40"/>
      <c r="C154" s="40"/>
      <c r="D154" s="40"/>
      <c r="E154" s="40"/>
      <c r="F154" s="40"/>
      <c r="G154" s="41" t="s">
        <v>31</v>
      </c>
      <c r="H154" s="68"/>
      <c r="I154" s="69">
        <f>SUM(I153:I153)</f>
        <v>1882.13</v>
      </c>
      <c r="J154" s="182" t="s">
        <v>495</v>
      </c>
      <c r="K154" s="183">
        <f>SUM(K153)</f>
        <v>941.06500000000005</v>
      </c>
      <c r="L154" s="182">
        <f>K154/I154</f>
        <v>0.5</v>
      </c>
      <c r="M154" s="184">
        <f>N154/I154</f>
        <v>0.5</v>
      </c>
      <c r="N154" s="183">
        <f>SUM(N153)</f>
        <v>941.06500000000005</v>
      </c>
    </row>
    <row r="155" spans="1:14">
      <c r="A155" s="112"/>
      <c r="B155" s="112"/>
      <c r="C155" s="112"/>
      <c r="D155" s="49"/>
      <c r="E155" s="113"/>
      <c r="F155" s="113"/>
      <c r="G155" s="114"/>
      <c r="H155" s="115"/>
      <c r="I155" s="116"/>
    </row>
    <row r="156" spans="1:14" ht="15" thickBot="1">
      <c r="A156" s="60"/>
      <c r="B156" s="61"/>
      <c r="C156" s="61"/>
      <c r="D156" s="62"/>
      <c r="E156" s="62"/>
      <c r="F156" s="62"/>
      <c r="G156" s="63" t="s">
        <v>66</v>
      </c>
      <c r="H156" s="117"/>
      <c r="I156" s="117">
        <f>SUM(I19+I25+I34+I40+I44+I48+I56+I64+I71+I78+I88+I107+I126+I132+I136+I141+I150+I154)</f>
        <v>532454.87</v>
      </c>
      <c r="J156" s="189" t="s">
        <v>481</v>
      </c>
      <c r="K156" s="190">
        <f>K154+K150+K141+K136+K132+K126+K107+K88+K78+K71+K64+K56+K48+K44+K40+K34+K25+K19</f>
        <v>496493.34500000003</v>
      </c>
      <c r="L156" s="191">
        <f>ROUND(K156/I156,4)</f>
        <v>0.9325</v>
      </c>
      <c r="M156" s="191">
        <f>ROUND(N156/I156,4)</f>
        <v>4.5900000000000003E-2</v>
      </c>
      <c r="N156" s="190">
        <f>N154+N150+N141+N136+N132+N126+N107+N88+N78+N71+N64+N56+N48+N44+N40+N34+N25+N19</f>
        <v>24444.824999999997</v>
      </c>
    </row>
    <row r="157" spans="1:14" ht="15" thickBot="1">
      <c r="A157" s="192" t="s">
        <v>483</v>
      </c>
      <c r="B157" s="193"/>
      <c r="C157" s="193"/>
      <c r="D157" s="196"/>
      <c r="E157" s="211" t="s">
        <v>486</v>
      </c>
      <c r="F157" s="209"/>
      <c r="G157" s="209"/>
      <c r="H157" s="209"/>
      <c r="I157" s="210"/>
      <c r="J157" s="192" t="s">
        <v>482</v>
      </c>
      <c r="K157" s="193"/>
      <c r="L157" s="193"/>
      <c r="M157" s="194"/>
      <c r="N157" s="195"/>
    </row>
    <row r="158" spans="1:14">
      <c r="A158" s="197"/>
      <c r="B158" s="198"/>
      <c r="C158" s="198"/>
      <c r="D158" s="199"/>
      <c r="E158" s="251" t="s">
        <v>487</v>
      </c>
      <c r="F158" s="252"/>
      <c r="G158" s="252"/>
      <c r="H158" s="252"/>
      <c r="I158" s="253"/>
      <c r="J158" s="242">
        <f>N156</f>
        <v>24444.824999999997</v>
      </c>
      <c r="K158" s="243"/>
      <c r="L158" s="243"/>
      <c r="M158" s="243"/>
      <c r="N158" s="244"/>
    </row>
    <row r="159" spans="1:14">
      <c r="A159" s="197"/>
      <c r="B159" s="198"/>
      <c r="C159" s="198"/>
      <c r="D159" s="199"/>
      <c r="E159" s="254"/>
      <c r="F159" s="252"/>
      <c r="G159" s="252"/>
      <c r="H159" s="252"/>
      <c r="I159" s="253"/>
      <c r="J159" s="245"/>
      <c r="K159" s="246"/>
      <c r="L159" s="246"/>
      <c r="M159" s="246"/>
      <c r="N159" s="247"/>
    </row>
    <row r="160" spans="1:14">
      <c r="A160" s="197"/>
      <c r="B160" s="198"/>
      <c r="C160" s="198"/>
      <c r="D160" s="199"/>
      <c r="E160" s="254"/>
      <c r="F160" s="252"/>
      <c r="G160" s="252"/>
      <c r="H160" s="252"/>
      <c r="I160" s="253"/>
      <c r="J160" s="245"/>
      <c r="K160" s="246"/>
      <c r="L160" s="246"/>
      <c r="M160" s="246"/>
      <c r="N160" s="247"/>
    </row>
    <row r="161" spans="1:14">
      <c r="A161" s="197"/>
      <c r="B161" s="198"/>
      <c r="C161" s="198"/>
      <c r="D161" s="199"/>
      <c r="E161" s="254"/>
      <c r="F161" s="252"/>
      <c r="G161" s="252"/>
      <c r="H161" s="252"/>
      <c r="I161" s="253"/>
      <c r="J161" s="245"/>
      <c r="K161" s="246"/>
      <c r="L161" s="246"/>
      <c r="M161" s="246"/>
      <c r="N161" s="247"/>
    </row>
    <row r="162" spans="1:14">
      <c r="A162" s="236" t="s">
        <v>484</v>
      </c>
      <c r="B162" s="237"/>
      <c r="C162" s="237"/>
      <c r="D162" s="238"/>
      <c r="E162" s="254"/>
      <c r="F162" s="252"/>
      <c r="G162" s="252"/>
      <c r="H162" s="252"/>
      <c r="I162" s="253"/>
      <c r="J162" s="245"/>
      <c r="K162" s="246"/>
      <c r="L162" s="246"/>
      <c r="M162" s="246"/>
      <c r="N162" s="247"/>
    </row>
    <row r="163" spans="1:14" ht="15" thickBot="1">
      <c r="A163" s="239" t="s">
        <v>485</v>
      </c>
      <c r="B163" s="240"/>
      <c r="C163" s="240"/>
      <c r="D163" s="241"/>
      <c r="E163" s="255"/>
      <c r="F163" s="256"/>
      <c r="G163" s="256"/>
      <c r="H163" s="256"/>
      <c r="I163" s="257"/>
      <c r="J163" s="248"/>
      <c r="K163" s="249"/>
      <c r="L163" s="249"/>
      <c r="M163" s="249"/>
      <c r="N163" s="250"/>
    </row>
  </sheetData>
  <mergeCells count="8">
    <mergeCell ref="A1:I5"/>
    <mergeCell ref="J12:M12"/>
    <mergeCell ref="J11:N11"/>
    <mergeCell ref="J9:N9"/>
    <mergeCell ref="E158:I163"/>
    <mergeCell ref="J158:N163"/>
    <mergeCell ref="A162:D162"/>
    <mergeCell ref="A163:D163"/>
  </mergeCells>
  <conditionalFormatting sqref="F64:G65">
    <cfRule type="cellIs" dxfId="64" priority="28" stopIfTrue="1" operator="equal">
      <formula>0</formula>
    </cfRule>
  </conditionalFormatting>
  <conditionalFormatting sqref="F78:G79">
    <cfRule type="cellIs" dxfId="63" priority="29" stopIfTrue="1" operator="equal">
      <formula>0</formula>
    </cfRule>
  </conditionalFormatting>
  <conditionalFormatting sqref="F141:G142">
    <cfRule type="cellIs" dxfId="62" priority="30" stopIfTrue="1" operator="equal">
      <formula>0</formula>
    </cfRule>
  </conditionalFormatting>
  <conditionalFormatting sqref="F150:G150">
    <cfRule type="cellIs" dxfId="61" priority="31" stopIfTrue="1" operator="equal">
      <formula>0</formula>
    </cfRule>
  </conditionalFormatting>
  <conditionalFormatting sqref="F154:G154">
    <cfRule type="cellIs" dxfId="60" priority="32" stopIfTrue="1" operator="equal">
      <formula>0</formula>
    </cfRule>
  </conditionalFormatting>
  <conditionalFormatting sqref="F13:H13">
    <cfRule type="cellIs" dxfId="59" priority="26" stopIfTrue="1" operator="equal">
      <formula>0</formula>
    </cfRule>
  </conditionalFormatting>
  <conditionalFormatting sqref="F19:H19">
    <cfRule type="cellIs" dxfId="58" priority="24" stopIfTrue="1" operator="equal">
      <formula>0</formula>
    </cfRule>
  </conditionalFormatting>
  <conditionalFormatting sqref="F25:H26">
    <cfRule type="cellIs" dxfId="57" priority="14" stopIfTrue="1" operator="equal">
      <formula>0</formula>
    </cfRule>
  </conditionalFormatting>
  <conditionalFormatting sqref="F40:H40">
    <cfRule type="cellIs" dxfId="56" priority="20" stopIfTrue="1" operator="equal">
      <formula>0</formula>
    </cfRule>
  </conditionalFormatting>
  <conditionalFormatting sqref="F44:H44">
    <cfRule type="cellIs" dxfId="55" priority="16" stopIfTrue="1" operator="equal">
      <formula>0</formula>
    </cfRule>
  </conditionalFormatting>
  <conditionalFormatting sqref="F48:H49">
    <cfRule type="cellIs" dxfId="54" priority="18" stopIfTrue="1" operator="equal">
      <formula>0</formula>
    </cfRule>
  </conditionalFormatting>
  <conditionalFormatting sqref="F56:H56">
    <cfRule type="cellIs" dxfId="53" priority="12" stopIfTrue="1" operator="equal">
      <formula>0</formula>
    </cfRule>
  </conditionalFormatting>
  <conditionalFormatting sqref="F71:H72">
    <cfRule type="cellIs" dxfId="52" priority="10" stopIfTrue="1" operator="equal">
      <formula>0</formula>
    </cfRule>
  </conditionalFormatting>
  <conditionalFormatting sqref="F107:H107">
    <cfRule type="cellIs" dxfId="51" priority="4" stopIfTrue="1" operator="equal">
      <formula>0</formula>
    </cfRule>
  </conditionalFormatting>
  <conditionalFormatting sqref="F126:H126">
    <cfRule type="cellIs" dxfId="50" priority="6" stopIfTrue="1" operator="equal">
      <formula>0</formula>
    </cfRule>
  </conditionalFormatting>
  <conditionalFormatting sqref="F132:H132">
    <cfRule type="cellIs" dxfId="49" priority="2" stopIfTrue="1" operator="equal">
      <formula>0</formula>
    </cfRule>
  </conditionalFormatting>
  <conditionalFormatting sqref="F136:H136">
    <cfRule type="cellIs" dxfId="48" priority="8" stopIfTrue="1" operator="equal">
      <formula>0</formula>
    </cfRule>
  </conditionalFormatting>
  <conditionalFormatting sqref="G34">
    <cfRule type="cellIs" dxfId="47" priority="1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4C92B-A4C3-4E3D-88CA-70874D5174F1}">
  <dimension ref="A1:N177"/>
  <sheetViews>
    <sheetView workbookViewId="0">
      <selection activeCell="J10" sqref="J10"/>
    </sheetView>
  </sheetViews>
  <sheetFormatPr defaultRowHeight="14.4"/>
  <cols>
    <col min="4" max="4" width="55.88671875" customWidth="1"/>
    <col min="6" max="6" width="10.44140625" customWidth="1"/>
    <col min="7" max="7" width="12" customWidth="1"/>
    <col min="8" max="8" width="10.33203125" customWidth="1"/>
    <col min="9" max="9" width="12.88671875" customWidth="1"/>
    <col min="10" max="10" width="12.21875" bestFit="1" customWidth="1"/>
    <col min="11" max="11" width="12.5546875" bestFit="1" customWidth="1"/>
    <col min="12" max="12" width="8.88671875" customWidth="1"/>
    <col min="13" max="13" width="8.33203125" customWidth="1"/>
    <col min="14" max="14" width="12.5546875" bestFit="1" customWidth="1"/>
  </cols>
  <sheetData>
    <row r="1" spans="1:14">
      <c r="A1" s="252"/>
      <c r="B1" s="252"/>
      <c r="C1" s="252"/>
      <c r="D1" s="252"/>
      <c r="E1" s="252"/>
      <c r="F1" s="252"/>
      <c r="G1" s="252"/>
      <c r="H1" s="252"/>
      <c r="I1" s="252"/>
    </row>
    <row r="2" spans="1:14">
      <c r="A2" s="252"/>
      <c r="B2" s="252"/>
      <c r="C2" s="252"/>
      <c r="D2" s="252"/>
      <c r="E2" s="252"/>
      <c r="F2" s="252"/>
      <c r="G2" s="252"/>
      <c r="H2" s="252"/>
      <c r="I2" s="252"/>
    </row>
    <row r="3" spans="1:14" ht="14.4" customHeight="1">
      <c r="A3" s="252"/>
      <c r="B3" s="252"/>
      <c r="C3" s="252"/>
      <c r="D3" s="252"/>
      <c r="E3" s="252"/>
      <c r="F3" s="252"/>
      <c r="G3" s="252"/>
      <c r="H3" s="252"/>
      <c r="I3" s="252"/>
    </row>
    <row r="4" spans="1:14" ht="15" customHeight="1">
      <c r="A4" s="252"/>
      <c r="B4" s="252"/>
      <c r="C4" s="252"/>
      <c r="D4" s="252"/>
      <c r="E4" s="252"/>
      <c r="F4" s="252"/>
      <c r="G4" s="252"/>
      <c r="H4" s="252"/>
      <c r="I4" s="252"/>
    </row>
    <row r="5" spans="1:14" ht="46.2" customHeight="1">
      <c r="A5" s="252"/>
      <c r="B5" s="252"/>
      <c r="C5" s="252"/>
      <c r="D5" s="252"/>
      <c r="E5" s="252"/>
      <c r="F5" s="252"/>
      <c r="G5" s="252"/>
      <c r="H5" s="252"/>
      <c r="I5" s="252"/>
    </row>
    <row r="6" spans="1:14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14">
      <c r="A7" s="1" t="s">
        <v>1</v>
      </c>
      <c r="B7" s="2"/>
      <c r="C7" s="2"/>
      <c r="D7" s="2"/>
      <c r="E7" s="2"/>
      <c r="F7" s="3"/>
      <c r="G7" s="3"/>
      <c r="H7" s="2"/>
      <c r="I7" s="2"/>
    </row>
    <row r="8" spans="1:14">
      <c r="A8" s="1" t="s">
        <v>2</v>
      </c>
      <c r="B8" s="2"/>
      <c r="C8" s="2"/>
      <c r="D8" s="2"/>
      <c r="E8" s="2"/>
      <c r="F8" s="2"/>
      <c r="G8" s="2"/>
      <c r="H8" s="4" t="s">
        <v>3</v>
      </c>
      <c r="I8" s="5">
        <v>0.3</v>
      </c>
    </row>
    <row r="9" spans="1:14" ht="15" customHeight="1">
      <c r="A9" s="1" t="s">
        <v>4</v>
      </c>
      <c r="B9" s="2"/>
      <c r="C9" s="2"/>
      <c r="D9" s="2"/>
      <c r="E9" s="2"/>
      <c r="F9" s="2"/>
      <c r="G9" s="2"/>
      <c r="H9" s="2"/>
      <c r="I9" s="2"/>
      <c r="J9" s="259" t="str">
        <f>RESUMO!G11</f>
        <v>Periodo medição: 06/09/2023 a 26/09/2023</v>
      </c>
      <c r="K9" s="259"/>
      <c r="L9" s="259"/>
      <c r="M9" s="259"/>
      <c r="N9" s="259"/>
    </row>
    <row r="10" spans="1:14">
      <c r="A10" s="2"/>
      <c r="B10" s="2"/>
      <c r="C10" s="2"/>
      <c r="D10" s="2"/>
      <c r="E10" s="2"/>
      <c r="F10" s="2"/>
      <c r="G10" s="2"/>
      <c r="H10" s="2"/>
      <c r="I10" s="2"/>
    </row>
    <row r="11" spans="1:14">
      <c r="A11" s="6"/>
      <c r="B11" s="6"/>
      <c r="C11" s="6"/>
      <c r="D11" s="7" t="s">
        <v>5</v>
      </c>
      <c r="E11" s="8" t="s">
        <v>6</v>
      </c>
      <c r="F11" s="9">
        <v>1</v>
      </c>
      <c r="G11" s="10"/>
      <c r="H11" s="11"/>
      <c r="I11" s="10"/>
      <c r="J11" s="258" t="str">
        <f>RESUMO!G12</f>
        <v>9ª MEDIÇÃO</v>
      </c>
      <c r="K11" s="258"/>
      <c r="L11" s="258"/>
      <c r="M11" s="258"/>
      <c r="N11" s="258"/>
    </row>
    <row r="12" spans="1:14" ht="15" thickBot="1">
      <c r="A12" s="12"/>
      <c r="B12" s="12"/>
      <c r="C12" s="12"/>
      <c r="D12" s="13"/>
      <c r="E12" s="14"/>
      <c r="F12" s="15"/>
      <c r="G12" s="16"/>
      <c r="H12" s="17"/>
      <c r="I12" s="64"/>
      <c r="J12" s="258" t="s">
        <v>470</v>
      </c>
      <c r="K12" s="258"/>
      <c r="L12" s="258"/>
      <c r="M12" s="258"/>
      <c r="N12" s="180">
        <f>N170</f>
        <v>125345.14249999997</v>
      </c>
    </row>
    <row r="13" spans="1:14" ht="40.200000000000003" thickBot="1">
      <c r="A13" s="18" t="s">
        <v>7</v>
      </c>
      <c r="B13" s="19" t="s">
        <v>8</v>
      </c>
      <c r="C13" s="19" t="s">
        <v>9</v>
      </c>
      <c r="D13" s="19" t="s">
        <v>10</v>
      </c>
      <c r="E13" s="19" t="s">
        <v>11</v>
      </c>
      <c r="F13" s="20" t="s">
        <v>12</v>
      </c>
      <c r="G13" s="21" t="s">
        <v>13</v>
      </c>
      <c r="H13" s="21" t="s">
        <v>14</v>
      </c>
      <c r="I13" s="22" t="s">
        <v>15</v>
      </c>
      <c r="J13" s="179" t="s">
        <v>471</v>
      </c>
      <c r="K13" s="181" t="s">
        <v>472</v>
      </c>
      <c r="L13" s="181" t="s">
        <v>473</v>
      </c>
      <c r="M13" s="181" t="s">
        <v>474</v>
      </c>
      <c r="N13" s="179" t="s">
        <v>475</v>
      </c>
    </row>
    <row r="14" spans="1:14">
      <c r="A14" s="23"/>
      <c r="B14" s="23"/>
      <c r="C14" s="23"/>
      <c r="D14" s="24"/>
      <c r="E14" s="25"/>
      <c r="F14" s="26"/>
      <c r="G14" s="27"/>
      <c r="H14" s="27"/>
      <c r="I14" s="23"/>
      <c r="J14" s="185"/>
      <c r="K14" s="186"/>
      <c r="L14" s="188"/>
      <c r="M14" s="188"/>
      <c r="N14" s="186"/>
    </row>
    <row r="15" spans="1:14">
      <c r="A15" s="28" t="s">
        <v>16</v>
      </c>
      <c r="B15" s="29"/>
      <c r="C15" s="29"/>
      <c r="D15" s="118" t="s">
        <v>269</v>
      </c>
      <c r="E15" s="30"/>
      <c r="F15" s="31"/>
      <c r="G15" s="31"/>
      <c r="H15" s="65"/>
      <c r="I15" s="65">
        <f>I170</f>
        <v>1966198.41</v>
      </c>
      <c r="J15" s="185"/>
      <c r="K15" s="186"/>
      <c r="L15" s="188"/>
      <c r="M15" s="188"/>
      <c r="N15" s="186"/>
    </row>
    <row r="16" spans="1:14">
      <c r="A16" s="28" t="s">
        <v>18</v>
      </c>
      <c r="B16" s="29"/>
      <c r="C16" s="29"/>
      <c r="D16" s="30" t="s">
        <v>68</v>
      </c>
      <c r="E16" s="30"/>
      <c r="F16" s="31"/>
      <c r="G16" s="31"/>
      <c r="H16" s="65"/>
      <c r="I16" s="65"/>
      <c r="J16" s="185"/>
      <c r="K16" s="186"/>
      <c r="L16" s="188"/>
      <c r="M16" s="188"/>
      <c r="N16" s="186"/>
    </row>
    <row r="17" spans="1:14">
      <c r="A17" s="32" t="s">
        <v>20</v>
      </c>
      <c r="B17" s="33">
        <v>10009</v>
      </c>
      <c r="C17" s="34" t="s">
        <v>21</v>
      </c>
      <c r="D17" s="66" t="s">
        <v>69</v>
      </c>
      <c r="E17" s="33" t="s">
        <v>44</v>
      </c>
      <c r="F17" s="67">
        <v>467.56</v>
      </c>
      <c r="G17" s="37">
        <v>5.0999999999999996</v>
      </c>
      <c r="H17" s="38">
        <f>1.3*G17</f>
        <v>6.63</v>
      </c>
      <c r="I17" s="38">
        <f>ROUND((F17*H17),2)</f>
        <v>3099.92</v>
      </c>
      <c r="J17" s="185">
        <f>F17*L17</f>
        <v>467.56</v>
      </c>
      <c r="K17" s="186">
        <f t="shared" ref="K17:K18" si="0">I17*L17</f>
        <v>3099.92</v>
      </c>
      <c r="L17" s="188">
        <v>1</v>
      </c>
      <c r="M17" s="188">
        <v>0</v>
      </c>
      <c r="N17" s="186">
        <f t="shared" ref="N17:N18" si="1">I17*M17</f>
        <v>0</v>
      </c>
    </row>
    <row r="18" spans="1:14">
      <c r="A18" s="32" t="s">
        <v>24</v>
      </c>
      <c r="B18" s="33">
        <v>10008</v>
      </c>
      <c r="C18" s="34" t="s">
        <v>21</v>
      </c>
      <c r="D18" t="s">
        <v>70</v>
      </c>
      <c r="E18" s="33" t="s">
        <v>44</v>
      </c>
      <c r="F18" s="67">
        <v>500</v>
      </c>
      <c r="G18" s="37">
        <v>4.54</v>
      </c>
      <c r="H18" s="38">
        <f>1.3*G18</f>
        <v>5.9020000000000001</v>
      </c>
      <c r="I18" s="38">
        <f>ROUND((F18*H18),2)</f>
        <v>2951</v>
      </c>
      <c r="J18" s="185">
        <f>F18*L18</f>
        <v>500</v>
      </c>
      <c r="K18" s="186">
        <f t="shared" si="0"/>
        <v>2951</v>
      </c>
      <c r="L18" s="188">
        <v>1</v>
      </c>
      <c r="M18" s="188">
        <v>0</v>
      </c>
      <c r="N18" s="186">
        <f t="shared" si="1"/>
        <v>0</v>
      </c>
    </row>
    <row r="19" spans="1:14">
      <c r="A19" s="39"/>
      <c r="B19" s="40"/>
      <c r="C19" s="40"/>
      <c r="D19" s="40"/>
      <c r="E19" s="40"/>
      <c r="F19" s="40"/>
      <c r="G19" s="41" t="s">
        <v>31</v>
      </c>
      <c r="H19" s="68"/>
      <c r="I19" s="69">
        <f>SUM(I17:I18)</f>
        <v>6050.92</v>
      </c>
      <c r="J19" s="182" t="s">
        <v>489</v>
      </c>
      <c r="K19" s="183">
        <f>SUM(K17:K18)</f>
        <v>6050.92</v>
      </c>
      <c r="L19" s="182">
        <f>K19/I19</f>
        <v>1</v>
      </c>
      <c r="M19" s="184">
        <f t="shared" ref="M19" si="2">N19/I19</f>
        <v>0</v>
      </c>
      <c r="N19" s="183">
        <f>SUM(N17:N18)</f>
        <v>0</v>
      </c>
    </row>
    <row r="20" spans="1:14">
      <c r="A20" s="23"/>
      <c r="B20" s="23"/>
      <c r="C20" s="23"/>
      <c r="D20" s="24"/>
      <c r="E20" s="25"/>
      <c r="F20" s="26"/>
      <c r="G20" s="27"/>
      <c r="H20" s="27"/>
      <c r="I20" s="23"/>
      <c r="J20" s="185"/>
      <c r="K20" s="186"/>
      <c r="L20" s="188"/>
      <c r="M20" s="188"/>
      <c r="N20" s="186"/>
    </row>
    <row r="21" spans="1:14">
      <c r="A21" s="28" t="s">
        <v>32</v>
      </c>
      <c r="B21" s="29"/>
      <c r="C21" s="29"/>
      <c r="D21" s="30" t="s">
        <v>71</v>
      </c>
      <c r="E21" s="30"/>
      <c r="F21" s="31"/>
      <c r="G21" s="31"/>
      <c r="H21" s="65"/>
      <c r="I21" s="65"/>
      <c r="J21" s="185"/>
      <c r="K21" s="186"/>
      <c r="L21" s="188"/>
      <c r="M21" s="188"/>
      <c r="N21" s="186"/>
    </row>
    <row r="22" spans="1:14">
      <c r="A22" s="45" t="s">
        <v>34</v>
      </c>
      <c r="B22" s="33">
        <v>30010</v>
      </c>
      <c r="C22" s="34" t="s">
        <v>21</v>
      </c>
      <c r="D22" s="66" t="s">
        <v>72</v>
      </c>
      <c r="E22" s="33" t="s">
        <v>73</v>
      </c>
      <c r="F22" s="70">
        <v>80.099999999999994</v>
      </c>
      <c r="G22" s="47">
        <v>72.64</v>
      </c>
      <c r="H22" s="71">
        <f>1.3*G22</f>
        <v>94.432000000000002</v>
      </c>
      <c r="I22" s="38">
        <f>ROUND((F22*H22),2)</f>
        <v>7564</v>
      </c>
      <c r="J22" s="185">
        <f t="shared" ref="J22:J24" si="3">F22*L22</f>
        <v>80.099999999999994</v>
      </c>
      <c r="K22" s="186">
        <f t="shared" ref="K22:K24" si="4">I22*L22</f>
        <v>7564</v>
      </c>
      <c r="L22" s="188">
        <v>1</v>
      </c>
      <c r="M22" s="188">
        <v>0</v>
      </c>
      <c r="N22" s="186">
        <f t="shared" ref="N22:N24" si="5">I22*M22</f>
        <v>0</v>
      </c>
    </row>
    <row r="23" spans="1:14">
      <c r="A23" s="45" t="s">
        <v>38</v>
      </c>
      <c r="B23" s="33">
        <v>30254</v>
      </c>
      <c r="C23" s="34" t="s">
        <v>21</v>
      </c>
      <c r="D23" s="66" t="s">
        <v>74</v>
      </c>
      <c r="E23" s="33" t="s">
        <v>73</v>
      </c>
      <c r="F23" s="70">
        <v>56.07</v>
      </c>
      <c r="G23" s="47">
        <v>16.32</v>
      </c>
      <c r="H23" s="71">
        <f t="shared" ref="H23:H24" si="6">1.3*G23</f>
        <v>21.216000000000001</v>
      </c>
      <c r="I23" s="38">
        <f>ROUND((F23*H23),2)</f>
        <v>1189.58</v>
      </c>
      <c r="J23" s="185">
        <f t="shared" si="3"/>
        <v>56.07</v>
      </c>
      <c r="K23" s="186">
        <f t="shared" si="4"/>
        <v>1189.58</v>
      </c>
      <c r="L23" s="188">
        <v>1</v>
      </c>
      <c r="M23" s="188">
        <v>0</v>
      </c>
      <c r="N23" s="186">
        <f t="shared" si="5"/>
        <v>0</v>
      </c>
    </row>
    <row r="24" spans="1:14">
      <c r="A24" s="45" t="s">
        <v>75</v>
      </c>
      <c r="B24" s="72">
        <v>30011</v>
      </c>
      <c r="C24" s="34" t="s">
        <v>21</v>
      </c>
      <c r="D24" s="73" t="s">
        <v>76</v>
      </c>
      <c r="E24" s="33" t="s">
        <v>73</v>
      </c>
      <c r="F24" s="70">
        <v>140.26</v>
      </c>
      <c r="G24" s="47">
        <v>133.74</v>
      </c>
      <c r="H24" s="71">
        <f t="shared" si="6"/>
        <v>173.86200000000002</v>
      </c>
      <c r="I24" s="38">
        <f>ROUND((F24*H24),2)</f>
        <v>24385.88</v>
      </c>
      <c r="J24" s="185">
        <f t="shared" si="3"/>
        <v>140.26</v>
      </c>
      <c r="K24" s="186">
        <f t="shared" si="4"/>
        <v>24385.88</v>
      </c>
      <c r="L24" s="188">
        <v>1</v>
      </c>
      <c r="M24" s="188">
        <v>0</v>
      </c>
      <c r="N24" s="186">
        <f t="shared" si="5"/>
        <v>0</v>
      </c>
    </row>
    <row r="25" spans="1:14">
      <c r="A25" s="39"/>
      <c r="B25" s="40"/>
      <c r="C25" s="40"/>
      <c r="D25" s="40"/>
      <c r="E25" s="40"/>
      <c r="F25" s="40"/>
      <c r="G25" s="41" t="s">
        <v>31</v>
      </c>
      <c r="H25" s="68"/>
      <c r="I25" s="69">
        <f>SUM(I22:I24)</f>
        <v>33139.46</v>
      </c>
      <c r="J25" s="182" t="s">
        <v>477</v>
      </c>
      <c r="K25" s="183">
        <f>SUM(K22:K24)</f>
        <v>33139.46</v>
      </c>
      <c r="L25" s="182">
        <f>K25/I25</f>
        <v>1</v>
      </c>
      <c r="M25" s="184">
        <f t="shared" ref="M25" si="7">N25/I25</f>
        <v>0</v>
      </c>
      <c r="N25" s="183">
        <f>SUM(N22:N24)</f>
        <v>0</v>
      </c>
    </row>
    <row r="26" spans="1:14">
      <c r="A26" s="48"/>
      <c r="B26" s="48"/>
      <c r="C26" s="48"/>
      <c r="D26" s="48"/>
      <c r="E26" s="48"/>
      <c r="F26" s="48"/>
      <c r="G26" s="49"/>
      <c r="H26" s="74"/>
      <c r="I26" s="75"/>
      <c r="J26" s="185"/>
      <c r="K26" s="186"/>
      <c r="L26" s="188"/>
      <c r="M26" s="188"/>
      <c r="N26" s="186"/>
    </row>
    <row r="27" spans="1:14">
      <c r="A27" s="28" t="s">
        <v>40</v>
      </c>
      <c r="B27" s="29"/>
      <c r="C27" s="29"/>
      <c r="D27" s="30" t="s">
        <v>77</v>
      </c>
      <c r="E27" s="30"/>
      <c r="F27" s="31"/>
      <c r="G27" s="31"/>
      <c r="H27" s="65"/>
      <c r="I27" s="65"/>
      <c r="J27" s="185"/>
      <c r="K27" s="186"/>
      <c r="L27" s="188"/>
      <c r="M27" s="188"/>
      <c r="N27" s="186"/>
    </row>
    <row r="28" spans="1:14">
      <c r="A28" s="8" t="s">
        <v>42</v>
      </c>
      <c r="B28" s="8"/>
      <c r="C28" s="8"/>
      <c r="D28" s="76" t="s">
        <v>78</v>
      </c>
      <c r="E28" s="77"/>
      <c r="F28" s="67"/>
      <c r="G28" s="37"/>
      <c r="H28" s="38"/>
      <c r="I28" s="38"/>
      <c r="J28" s="185"/>
      <c r="K28" s="186"/>
      <c r="L28" s="188"/>
      <c r="M28" s="188"/>
      <c r="N28" s="186"/>
    </row>
    <row r="29" spans="1:14">
      <c r="A29" s="33" t="s">
        <v>79</v>
      </c>
      <c r="B29" s="33">
        <v>40257</v>
      </c>
      <c r="C29" s="33" t="s">
        <v>21</v>
      </c>
      <c r="D29" t="s">
        <v>80</v>
      </c>
      <c r="E29" s="33" t="s">
        <v>73</v>
      </c>
      <c r="F29" s="70">
        <v>4</v>
      </c>
      <c r="G29" s="47">
        <v>811.12</v>
      </c>
      <c r="H29" s="71">
        <f>1.3*G29</f>
        <v>1054.4560000000001</v>
      </c>
      <c r="I29" s="71">
        <f t="shared" ref="I29" si="8">ROUND((F29*H29),2)</f>
        <v>4217.82</v>
      </c>
      <c r="J29" s="185">
        <f t="shared" ref="J29:J33" si="9">F29*L29</f>
        <v>4</v>
      </c>
      <c r="K29" s="186">
        <f t="shared" ref="K29:K33" si="10">I29*L29</f>
        <v>4217.82</v>
      </c>
      <c r="L29" s="188">
        <v>1</v>
      </c>
      <c r="M29" s="188">
        <v>0</v>
      </c>
      <c r="N29" s="186">
        <f t="shared" ref="N29:N33" si="11">I29*M29</f>
        <v>0</v>
      </c>
    </row>
    <row r="30" spans="1:14" ht="28.8">
      <c r="A30" s="33" t="s">
        <v>81</v>
      </c>
      <c r="B30" s="33">
        <v>50681</v>
      </c>
      <c r="C30" s="34" t="s">
        <v>21</v>
      </c>
      <c r="D30" s="78" t="s">
        <v>82</v>
      </c>
      <c r="E30" s="33" t="s">
        <v>73</v>
      </c>
      <c r="F30" s="70">
        <v>25.11</v>
      </c>
      <c r="G30" s="47">
        <v>3384.41</v>
      </c>
      <c r="H30" s="71">
        <f t="shared" ref="H30:H33" si="12">1.3*G30</f>
        <v>4399.7330000000002</v>
      </c>
      <c r="I30" s="38">
        <f>ROUND((F30*H30),2)</f>
        <v>110477.3</v>
      </c>
      <c r="J30" s="185">
        <f t="shared" si="9"/>
        <v>25.11</v>
      </c>
      <c r="K30" s="186">
        <f t="shared" si="10"/>
        <v>110477.3</v>
      </c>
      <c r="L30" s="188">
        <v>1</v>
      </c>
      <c r="M30" s="188">
        <v>0</v>
      </c>
      <c r="N30" s="186">
        <f t="shared" si="11"/>
        <v>0</v>
      </c>
    </row>
    <row r="31" spans="1:14">
      <c r="A31" s="8" t="s">
        <v>45</v>
      </c>
      <c r="B31" s="8"/>
      <c r="C31" s="8"/>
      <c r="D31" s="76" t="s">
        <v>83</v>
      </c>
      <c r="E31" s="77"/>
      <c r="F31" s="67"/>
      <c r="G31" s="37"/>
      <c r="H31" s="71"/>
      <c r="I31" s="38"/>
      <c r="J31" s="185"/>
      <c r="K31" s="186"/>
      <c r="L31" s="188"/>
      <c r="M31" s="188"/>
      <c r="N31" s="186"/>
    </row>
    <row r="32" spans="1:14">
      <c r="A32" s="34" t="s">
        <v>84</v>
      </c>
      <c r="B32" s="79">
        <v>50036</v>
      </c>
      <c r="C32" s="34" t="s">
        <v>21</v>
      </c>
      <c r="D32" t="s">
        <v>85</v>
      </c>
      <c r="E32" s="79" t="s">
        <v>44</v>
      </c>
      <c r="F32" s="67">
        <v>30.45</v>
      </c>
      <c r="G32" s="37">
        <v>104.37</v>
      </c>
      <c r="H32" s="71">
        <f t="shared" ref="H32" si="13">1.3*G32</f>
        <v>135.68100000000001</v>
      </c>
      <c r="I32" s="38">
        <f t="shared" ref="I32:I33" si="14">ROUND((F32*H32),2)</f>
        <v>4131.49</v>
      </c>
      <c r="J32" s="185">
        <f t="shared" si="9"/>
        <v>30.45</v>
      </c>
      <c r="K32" s="186">
        <f t="shared" si="10"/>
        <v>4131.49</v>
      </c>
      <c r="L32" s="188">
        <v>1</v>
      </c>
      <c r="M32" s="188">
        <v>0</v>
      </c>
      <c r="N32" s="186">
        <f t="shared" si="11"/>
        <v>0</v>
      </c>
    </row>
    <row r="33" spans="1:14">
      <c r="A33" s="34" t="s">
        <v>86</v>
      </c>
      <c r="B33" s="34">
        <v>40284</v>
      </c>
      <c r="C33" s="34" t="s">
        <v>21</v>
      </c>
      <c r="D33" s="66" t="s">
        <v>87</v>
      </c>
      <c r="E33" s="33" t="s">
        <v>73</v>
      </c>
      <c r="F33" s="67">
        <v>13.36</v>
      </c>
      <c r="G33" s="37">
        <v>2864.8</v>
      </c>
      <c r="H33" s="71">
        <f t="shared" si="12"/>
        <v>3724.2400000000002</v>
      </c>
      <c r="I33" s="38">
        <f t="shared" si="14"/>
        <v>49755.85</v>
      </c>
      <c r="J33" s="185">
        <f t="shared" si="9"/>
        <v>13.36</v>
      </c>
      <c r="K33" s="186">
        <f t="shared" si="10"/>
        <v>49755.85</v>
      </c>
      <c r="L33" s="188">
        <v>1</v>
      </c>
      <c r="M33" s="188">
        <v>0</v>
      </c>
      <c r="N33" s="186">
        <f t="shared" si="11"/>
        <v>0</v>
      </c>
    </row>
    <row r="34" spans="1:14">
      <c r="A34" s="39"/>
      <c r="B34" s="40"/>
      <c r="C34" s="40"/>
      <c r="D34" s="40"/>
      <c r="E34" s="40"/>
      <c r="F34" s="40"/>
      <c r="G34" s="41" t="s">
        <v>31</v>
      </c>
      <c r="H34" s="68"/>
      <c r="I34" s="69">
        <f>SUM(I29:I33)</f>
        <v>168582.46</v>
      </c>
      <c r="J34" s="182" t="s">
        <v>478</v>
      </c>
      <c r="K34" s="183">
        <f>SUM(K29:K33)</f>
        <v>168582.46</v>
      </c>
      <c r="L34" s="182">
        <f>K34/I34</f>
        <v>1</v>
      </c>
      <c r="M34" s="184">
        <f t="shared" ref="M34" si="15">N34/I34</f>
        <v>0</v>
      </c>
      <c r="N34" s="183">
        <f>SUM(N29:N33)</f>
        <v>0</v>
      </c>
    </row>
    <row r="35" spans="1:14">
      <c r="A35" s="28" t="s">
        <v>50</v>
      </c>
      <c r="B35" s="29"/>
      <c r="C35" s="29"/>
      <c r="D35" s="30" t="s">
        <v>88</v>
      </c>
      <c r="E35" s="30"/>
      <c r="F35" s="31"/>
      <c r="G35" s="31"/>
      <c r="H35" s="65"/>
      <c r="I35" s="65"/>
      <c r="J35" s="185"/>
      <c r="K35" s="186"/>
      <c r="L35" s="188"/>
      <c r="M35" s="188"/>
      <c r="N35" s="186"/>
    </row>
    <row r="36" spans="1:14">
      <c r="A36" s="8" t="s">
        <v>52</v>
      </c>
      <c r="B36" s="8"/>
      <c r="C36" s="8"/>
      <c r="D36" s="76" t="s">
        <v>89</v>
      </c>
      <c r="E36" s="77"/>
      <c r="F36" s="67"/>
      <c r="G36" s="37"/>
      <c r="H36" s="38"/>
      <c r="I36" s="38"/>
      <c r="J36" s="185"/>
      <c r="K36" s="186"/>
      <c r="L36" s="188"/>
      <c r="M36" s="188"/>
      <c r="N36" s="186"/>
    </row>
    <row r="37" spans="1:14" ht="28.8">
      <c r="A37" s="33" t="s">
        <v>90</v>
      </c>
      <c r="B37" s="33">
        <v>50766</v>
      </c>
      <c r="C37" s="33" t="s">
        <v>21</v>
      </c>
      <c r="D37" s="81" t="s">
        <v>91</v>
      </c>
      <c r="E37" s="33" t="s">
        <v>73</v>
      </c>
      <c r="F37" s="70">
        <v>24.26</v>
      </c>
      <c r="G37" s="47">
        <v>3446.71</v>
      </c>
      <c r="H37" s="71">
        <f>1.3*G37</f>
        <v>4480.723</v>
      </c>
      <c r="I37" s="71">
        <f t="shared" ref="I37" si="16">ROUND((F37*H37),2)</f>
        <v>108702.34</v>
      </c>
      <c r="J37" s="185">
        <f t="shared" ref="J37:J44" si="17">F37*L37</f>
        <v>24.26</v>
      </c>
      <c r="K37" s="186">
        <f t="shared" ref="K37:K44" si="18">I37*L37</f>
        <v>108702.34</v>
      </c>
      <c r="L37" s="188">
        <v>1</v>
      </c>
      <c r="M37" s="188">
        <v>0</v>
      </c>
      <c r="N37" s="186">
        <f t="shared" ref="N37:N44" si="19">I37*M37</f>
        <v>0</v>
      </c>
    </row>
    <row r="38" spans="1:14">
      <c r="A38" s="8" t="s">
        <v>54</v>
      </c>
      <c r="B38" s="8"/>
      <c r="C38" s="8"/>
      <c r="D38" s="76" t="s">
        <v>270</v>
      </c>
      <c r="E38" s="77"/>
      <c r="F38" s="67"/>
      <c r="G38" s="37"/>
      <c r="H38" s="38"/>
      <c r="I38" s="38"/>
      <c r="J38" s="185"/>
      <c r="K38" s="186"/>
      <c r="L38" s="188"/>
      <c r="M38" s="188"/>
      <c r="N38" s="186"/>
    </row>
    <row r="39" spans="1:14" ht="28.8">
      <c r="A39" s="33" t="s">
        <v>93</v>
      </c>
      <c r="B39" s="33">
        <v>50766</v>
      </c>
      <c r="C39" s="33" t="s">
        <v>21</v>
      </c>
      <c r="D39" s="93" t="s">
        <v>91</v>
      </c>
      <c r="E39" s="33" t="s">
        <v>73</v>
      </c>
      <c r="F39" s="70">
        <v>44.71</v>
      </c>
      <c r="G39" s="47">
        <v>3446.71</v>
      </c>
      <c r="H39" s="71">
        <f>1.3*G39</f>
        <v>4480.723</v>
      </c>
      <c r="I39" s="71">
        <f t="shared" ref="I39:I40" si="20">ROUND((F39*H39),2)</f>
        <v>200333.13</v>
      </c>
      <c r="J39" s="185">
        <f t="shared" si="17"/>
        <v>44.71</v>
      </c>
      <c r="K39" s="186">
        <f t="shared" si="18"/>
        <v>200333.13</v>
      </c>
      <c r="L39" s="188">
        <v>1</v>
      </c>
      <c r="M39" s="188">
        <v>0</v>
      </c>
      <c r="N39" s="186">
        <f t="shared" si="19"/>
        <v>0</v>
      </c>
    </row>
    <row r="40" spans="1:14">
      <c r="A40" s="33"/>
      <c r="B40" s="33">
        <v>50771</v>
      </c>
      <c r="C40" s="33" t="s">
        <v>21</v>
      </c>
      <c r="D40" t="s">
        <v>271</v>
      </c>
      <c r="E40" s="33" t="s">
        <v>44</v>
      </c>
      <c r="F40" s="70">
        <v>346.2</v>
      </c>
      <c r="G40" s="47">
        <v>170.81</v>
      </c>
      <c r="H40" s="71">
        <f>1.3*G40</f>
        <v>222.053</v>
      </c>
      <c r="I40" s="71">
        <f t="shared" si="20"/>
        <v>76874.75</v>
      </c>
      <c r="J40" s="185">
        <f t="shared" si="17"/>
        <v>346.2</v>
      </c>
      <c r="K40" s="186">
        <f t="shared" si="18"/>
        <v>76874.75</v>
      </c>
      <c r="L40" s="188">
        <v>1</v>
      </c>
      <c r="M40" s="188">
        <v>0</v>
      </c>
      <c r="N40" s="186">
        <f t="shared" si="19"/>
        <v>0</v>
      </c>
    </row>
    <row r="41" spans="1:14">
      <c r="A41" s="8" t="s">
        <v>56</v>
      </c>
      <c r="B41" s="8"/>
      <c r="C41" s="8"/>
      <c r="D41" s="76" t="s">
        <v>272</v>
      </c>
      <c r="E41" s="77"/>
      <c r="F41" s="67"/>
      <c r="G41" s="37"/>
      <c r="H41" s="38"/>
      <c r="I41" s="38"/>
      <c r="J41" s="185"/>
      <c r="K41" s="186"/>
      <c r="L41" s="188"/>
      <c r="M41" s="188"/>
      <c r="N41" s="186"/>
    </row>
    <row r="42" spans="1:14" ht="28.8">
      <c r="A42" s="33" t="s">
        <v>273</v>
      </c>
      <c r="B42" s="33">
        <v>50766</v>
      </c>
      <c r="C42" s="33" t="s">
        <v>21</v>
      </c>
      <c r="D42" s="93" t="s">
        <v>91</v>
      </c>
      <c r="E42" s="33" t="s">
        <v>73</v>
      </c>
      <c r="F42" s="70">
        <v>20.71</v>
      </c>
      <c r="G42" s="47">
        <v>3446.71</v>
      </c>
      <c r="H42" s="71">
        <f>1.3*G42</f>
        <v>4480.723</v>
      </c>
      <c r="I42" s="71">
        <f t="shared" ref="I42" si="21">ROUND((F42*H42),2)</f>
        <v>92795.77</v>
      </c>
      <c r="J42" s="185">
        <f t="shared" si="17"/>
        <v>20.71</v>
      </c>
      <c r="K42" s="186">
        <f t="shared" si="18"/>
        <v>92795.77</v>
      </c>
      <c r="L42" s="188">
        <v>1</v>
      </c>
      <c r="M42" s="188">
        <v>0</v>
      </c>
      <c r="N42" s="186">
        <f t="shared" si="19"/>
        <v>0</v>
      </c>
    </row>
    <row r="43" spans="1:14">
      <c r="A43" s="8" t="s">
        <v>58</v>
      </c>
      <c r="B43" s="8"/>
      <c r="C43" s="8"/>
      <c r="D43" s="76" t="s">
        <v>274</v>
      </c>
      <c r="E43" s="77"/>
      <c r="F43" s="67"/>
      <c r="G43" s="37"/>
      <c r="H43" s="38"/>
      <c r="I43" s="38"/>
      <c r="J43" s="185"/>
      <c r="K43" s="186"/>
      <c r="L43" s="188"/>
      <c r="M43" s="188"/>
      <c r="N43" s="186"/>
    </row>
    <row r="44" spans="1:14" ht="28.8">
      <c r="A44" s="33" t="s">
        <v>275</v>
      </c>
      <c r="B44" s="33">
        <v>50766</v>
      </c>
      <c r="C44" s="33" t="s">
        <v>21</v>
      </c>
      <c r="D44" s="93" t="s">
        <v>91</v>
      </c>
      <c r="E44" s="33" t="s">
        <v>73</v>
      </c>
      <c r="F44" s="70">
        <v>3.11</v>
      </c>
      <c r="G44" s="47">
        <v>3446.71</v>
      </c>
      <c r="H44" s="71">
        <f>1.3*G44</f>
        <v>4480.723</v>
      </c>
      <c r="I44" s="71">
        <f t="shared" ref="I44" si="22">ROUND((F44*H44),2)</f>
        <v>13935.05</v>
      </c>
      <c r="J44" s="185">
        <f t="shared" si="17"/>
        <v>3.11</v>
      </c>
      <c r="K44" s="186">
        <f t="shared" si="18"/>
        <v>13935.05</v>
      </c>
      <c r="L44" s="188">
        <v>1</v>
      </c>
      <c r="M44" s="188">
        <v>0</v>
      </c>
      <c r="N44" s="186">
        <f t="shared" si="19"/>
        <v>0</v>
      </c>
    </row>
    <row r="45" spans="1:14">
      <c r="A45" s="39"/>
      <c r="B45" s="40"/>
      <c r="C45" s="40"/>
      <c r="D45" s="40"/>
      <c r="E45" s="40"/>
      <c r="F45" s="40"/>
      <c r="G45" s="41" t="s">
        <v>31</v>
      </c>
      <c r="H45" s="68"/>
      <c r="I45" s="69">
        <f>SUM(I37:I44)</f>
        <v>492641.04</v>
      </c>
      <c r="J45" s="182" t="s">
        <v>479</v>
      </c>
      <c r="K45" s="183">
        <f>SUM(K37:K44)</f>
        <v>492641.04</v>
      </c>
      <c r="L45" s="182">
        <f>K45/I45</f>
        <v>1</v>
      </c>
      <c r="M45" s="184">
        <f t="shared" ref="M45" si="23">N45/I45</f>
        <v>0</v>
      </c>
      <c r="N45" s="183">
        <f>SUM(N37:N44)</f>
        <v>0</v>
      </c>
    </row>
    <row r="46" spans="1:14">
      <c r="A46" s="48"/>
      <c r="B46" s="48"/>
      <c r="C46" s="48"/>
      <c r="D46" s="48"/>
      <c r="E46" s="48"/>
      <c r="F46" s="48"/>
      <c r="G46" s="49"/>
      <c r="H46" s="74"/>
      <c r="I46" s="75"/>
      <c r="J46" s="185"/>
      <c r="K46" s="186"/>
      <c r="L46" s="188"/>
      <c r="M46" s="188"/>
      <c r="N46" s="186"/>
    </row>
    <row r="47" spans="1:14">
      <c r="A47" s="28" t="s">
        <v>62</v>
      </c>
      <c r="B47" s="29"/>
      <c r="C47" s="29"/>
      <c r="D47" s="30" t="s">
        <v>94</v>
      </c>
      <c r="E47" s="30"/>
      <c r="F47" s="31"/>
      <c r="G47" s="31"/>
      <c r="H47" s="65"/>
      <c r="I47" s="65"/>
      <c r="J47" s="185"/>
      <c r="K47" s="186"/>
      <c r="L47" s="188"/>
      <c r="M47" s="188"/>
      <c r="N47" s="186"/>
    </row>
    <row r="48" spans="1:14">
      <c r="A48" s="45" t="s">
        <v>64</v>
      </c>
      <c r="B48" s="45">
        <v>80293</v>
      </c>
      <c r="C48" s="34" t="s">
        <v>21</v>
      </c>
      <c r="D48" s="23" t="s">
        <v>95</v>
      </c>
      <c r="E48" s="54" t="s">
        <v>44</v>
      </c>
      <c r="F48" s="70">
        <v>225.78</v>
      </c>
      <c r="G48" s="47">
        <v>73</v>
      </c>
      <c r="H48" s="71">
        <f>1.3*G48</f>
        <v>94.9</v>
      </c>
      <c r="I48" s="38">
        <f t="shared" ref="I48" si="24">ROUND((F48*H48),2)</f>
        <v>21426.52</v>
      </c>
      <c r="J48" s="185">
        <f t="shared" ref="J48" si="25">F48*L48</f>
        <v>225.78</v>
      </c>
      <c r="K48" s="186">
        <f t="shared" ref="K48" si="26">I48*L48</f>
        <v>21426.52</v>
      </c>
      <c r="L48" s="188">
        <v>1</v>
      </c>
      <c r="M48" s="188">
        <v>0</v>
      </c>
      <c r="N48" s="186">
        <f t="shared" ref="N48" si="27">I48*M48</f>
        <v>0</v>
      </c>
    </row>
    <row r="49" spans="1:14">
      <c r="A49" s="39"/>
      <c r="B49" s="40"/>
      <c r="C49" s="40"/>
      <c r="D49" s="40"/>
      <c r="E49" s="40"/>
      <c r="F49" s="40"/>
      <c r="G49" s="41" t="s">
        <v>31</v>
      </c>
      <c r="H49" s="68"/>
      <c r="I49" s="69">
        <f>SUM(I48:I48)</f>
        <v>21426.52</v>
      </c>
      <c r="J49" s="182" t="s">
        <v>480</v>
      </c>
      <c r="K49" s="183">
        <f>SUM(K48)</f>
        <v>21426.52</v>
      </c>
      <c r="L49" s="182">
        <f>K49/I49</f>
        <v>1</v>
      </c>
      <c r="M49" s="184">
        <f t="shared" ref="M49" si="28">N49/I49</f>
        <v>0</v>
      </c>
      <c r="N49" s="183">
        <f>SUM(N48)</f>
        <v>0</v>
      </c>
    </row>
    <row r="50" spans="1:14">
      <c r="A50" s="48"/>
      <c r="B50" s="48"/>
      <c r="C50" s="48"/>
      <c r="D50" s="48"/>
      <c r="E50" s="48"/>
      <c r="F50" s="48"/>
      <c r="G50" s="49"/>
      <c r="H50" s="74"/>
      <c r="I50" s="75"/>
      <c r="J50" s="185"/>
      <c r="K50" s="186"/>
      <c r="L50" s="188"/>
      <c r="M50" s="188"/>
      <c r="N50" s="186"/>
    </row>
    <row r="51" spans="1:14">
      <c r="A51" s="28" t="s">
        <v>96</v>
      </c>
      <c r="B51" s="29"/>
      <c r="C51" s="29"/>
      <c r="D51" s="30" t="s">
        <v>97</v>
      </c>
      <c r="E51" s="30"/>
      <c r="F51" s="31"/>
      <c r="G51" s="31"/>
      <c r="H51" s="65"/>
      <c r="I51" s="65"/>
      <c r="J51" s="185"/>
      <c r="K51" s="186"/>
      <c r="L51" s="188"/>
      <c r="M51" s="188"/>
      <c r="N51" s="186"/>
    </row>
    <row r="52" spans="1:14">
      <c r="A52" s="45" t="s">
        <v>98</v>
      </c>
      <c r="B52" s="45">
        <v>60046</v>
      </c>
      <c r="C52" s="34" t="s">
        <v>21</v>
      </c>
      <c r="D52" s="53" t="s">
        <v>99</v>
      </c>
      <c r="E52" s="54" t="s">
        <v>44</v>
      </c>
      <c r="F52" s="70">
        <v>871</v>
      </c>
      <c r="G52" s="47">
        <v>70.42</v>
      </c>
      <c r="H52" s="71">
        <f>1.3*G52</f>
        <v>91.546000000000006</v>
      </c>
      <c r="I52" s="38">
        <f t="shared" ref="I52" si="29">ROUND((F52*H52),2)</f>
        <v>79736.570000000007</v>
      </c>
      <c r="J52" s="185">
        <f t="shared" ref="J52" si="30">F52*L52</f>
        <v>871</v>
      </c>
      <c r="K52" s="186">
        <f t="shared" ref="K52" si="31">I52*L52</f>
        <v>79736.570000000007</v>
      </c>
      <c r="L52" s="188">
        <v>1</v>
      </c>
      <c r="M52" s="188">
        <v>0</v>
      </c>
      <c r="N52" s="186">
        <f t="shared" ref="N52" si="32">I52*M52</f>
        <v>0</v>
      </c>
    </row>
    <row r="53" spans="1:14">
      <c r="A53" s="39"/>
      <c r="B53" s="40"/>
      <c r="C53" s="40"/>
      <c r="D53" s="40"/>
      <c r="E53" s="40"/>
      <c r="F53" s="40"/>
      <c r="G53" s="41" t="s">
        <v>31</v>
      </c>
      <c r="H53" s="68"/>
      <c r="I53" s="69">
        <f>SUM(I52:I52)</f>
        <v>79736.570000000007</v>
      </c>
      <c r="J53" s="182" t="s">
        <v>490</v>
      </c>
      <c r="K53" s="183">
        <f>SUM(K52)</f>
        <v>79736.570000000007</v>
      </c>
      <c r="L53" s="182">
        <f>K53/I53</f>
        <v>1</v>
      </c>
      <c r="M53" s="184">
        <f t="shared" ref="M53" si="33">N53/I53</f>
        <v>0</v>
      </c>
      <c r="N53" s="183">
        <f>SUM(N52)</f>
        <v>0</v>
      </c>
    </row>
    <row r="54" spans="1:14">
      <c r="A54" s="48"/>
      <c r="B54" s="48"/>
      <c r="C54" s="48"/>
      <c r="D54" s="48"/>
      <c r="E54" s="48"/>
      <c r="F54" s="48"/>
      <c r="G54" s="49"/>
      <c r="H54" s="74"/>
      <c r="I54" s="75"/>
      <c r="J54" s="185"/>
      <c r="K54" s="186"/>
      <c r="L54" s="188"/>
      <c r="M54" s="188"/>
      <c r="N54" s="186"/>
    </row>
    <row r="55" spans="1:14">
      <c r="A55" s="28" t="s">
        <v>100</v>
      </c>
      <c r="B55" s="29"/>
      <c r="C55" s="29"/>
      <c r="D55" s="30" t="s">
        <v>101</v>
      </c>
      <c r="E55" s="30"/>
      <c r="F55" s="31"/>
      <c r="G55" s="31"/>
      <c r="H55" s="65"/>
      <c r="I55" s="65"/>
      <c r="J55" s="185"/>
      <c r="K55" s="186"/>
      <c r="L55" s="188"/>
      <c r="M55" s="188"/>
      <c r="N55" s="186"/>
    </row>
    <row r="56" spans="1:14">
      <c r="A56" s="32" t="s">
        <v>102</v>
      </c>
      <c r="B56" s="32">
        <v>71361</v>
      </c>
      <c r="C56" s="34" t="s">
        <v>21</v>
      </c>
      <c r="D56" s="66" t="s">
        <v>103</v>
      </c>
      <c r="E56" s="54" t="s">
        <v>44</v>
      </c>
      <c r="F56" s="67">
        <v>539.45000000000005</v>
      </c>
      <c r="G56" s="37">
        <v>289.45999999999998</v>
      </c>
      <c r="H56" s="38">
        <f>1.3*G56</f>
        <v>376.298</v>
      </c>
      <c r="I56" s="38">
        <f t="shared" ref="I56:I59" si="34">ROUND((F56*H56),2)</f>
        <v>202993.96</v>
      </c>
      <c r="J56" s="185">
        <f t="shared" ref="J56:J59" si="35">F56*L56</f>
        <v>539.45000000000005</v>
      </c>
      <c r="K56" s="186">
        <f t="shared" ref="K56:K59" si="36">I56*L56</f>
        <v>202993.96</v>
      </c>
      <c r="L56" s="188">
        <v>1</v>
      </c>
      <c r="M56" s="188">
        <v>0</v>
      </c>
      <c r="N56" s="186">
        <f t="shared" ref="N56:N59" si="37">I56*M56</f>
        <v>0</v>
      </c>
    </row>
    <row r="57" spans="1:14">
      <c r="A57" s="32" t="s">
        <v>104</v>
      </c>
      <c r="B57" s="32">
        <v>71497</v>
      </c>
      <c r="C57" s="34" t="s">
        <v>21</v>
      </c>
      <c r="D57" s="66" t="s">
        <v>105</v>
      </c>
      <c r="E57" s="32" t="s">
        <v>44</v>
      </c>
      <c r="F57" s="67">
        <v>539.45000000000005</v>
      </c>
      <c r="G57" s="37">
        <v>190.29</v>
      </c>
      <c r="H57" s="38">
        <f t="shared" ref="H57:H59" si="38">1.3*G57</f>
        <v>247.37700000000001</v>
      </c>
      <c r="I57" s="38">
        <f t="shared" si="34"/>
        <v>133447.51999999999</v>
      </c>
      <c r="J57" s="185">
        <f t="shared" si="35"/>
        <v>539.45000000000005</v>
      </c>
      <c r="K57" s="186">
        <f t="shared" si="36"/>
        <v>133447.51999999999</v>
      </c>
      <c r="L57" s="188">
        <v>1</v>
      </c>
      <c r="M57" s="188">
        <v>0</v>
      </c>
      <c r="N57" s="186">
        <f t="shared" si="37"/>
        <v>0</v>
      </c>
    </row>
    <row r="58" spans="1:14">
      <c r="A58" s="32" t="s">
        <v>106</v>
      </c>
      <c r="B58" s="32">
        <v>71466</v>
      </c>
      <c r="C58" s="34" t="s">
        <v>21</v>
      </c>
      <c r="D58" s="66" t="s">
        <v>107</v>
      </c>
      <c r="E58" s="32" t="s">
        <v>108</v>
      </c>
      <c r="F58" s="67">
        <v>52.25</v>
      </c>
      <c r="G58" s="37">
        <v>71.17</v>
      </c>
      <c r="H58" s="38">
        <f t="shared" si="38"/>
        <v>92.521000000000001</v>
      </c>
      <c r="I58" s="38">
        <f t="shared" si="34"/>
        <v>4834.22</v>
      </c>
      <c r="J58" s="185">
        <f t="shared" si="35"/>
        <v>52.25</v>
      </c>
      <c r="K58" s="186">
        <f t="shared" si="36"/>
        <v>4834.22</v>
      </c>
      <c r="L58" s="188">
        <v>1</v>
      </c>
      <c r="M58" s="188">
        <v>0</v>
      </c>
      <c r="N58" s="186">
        <f t="shared" si="37"/>
        <v>0</v>
      </c>
    </row>
    <row r="59" spans="1:14">
      <c r="A59" s="32" t="s">
        <v>109</v>
      </c>
      <c r="B59" s="32">
        <v>70277</v>
      </c>
      <c r="C59" s="34" t="s">
        <v>21</v>
      </c>
      <c r="D59" s="66" t="s">
        <v>110</v>
      </c>
      <c r="E59" s="32" t="s">
        <v>108</v>
      </c>
      <c r="F59" s="67">
        <v>24.45</v>
      </c>
      <c r="G59" s="37">
        <v>86.53</v>
      </c>
      <c r="H59" s="38">
        <f t="shared" si="38"/>
        <v>112.489</v>
      </c>
      <c r="I59" s="38">
        <f t="shared" si="34"/>
        <v>2750.36</v>
      </c>
      <c r="J59" s="185">
        <f t="shared" si="35"/>
        <v>24.45</v>
      </c>
      <c r="K59" s="186">
        <f t="shared" si="36"/>
        <v>2750.36</v>
      </c>
      <c r="L59" s="188">
        <v>1</v>
      </c>
      <c r="M59" s="188">
        <v>0</v>
      </c>
      <c r="N59" s="186">
        <f t="shared" si="37"/>
        <v>0</v>
      </c>
    </row>
    <row r="60" spans="1:14">
      <c r="A60" s="39"/>
      <c r="B60" s="40"/>
      <c r="C60" s="40"/>
      <c r="D60" s="40"/>
      <c r="E60" s="40"/>
      <c r="F60" s="40"/>
      <c r="G60" s="41" t="s">
        <v>31</v>
      </c>
      <c r="H60" s="68"/>
      <c r="I60" s="69">
        <f>SUM(I56:I59)</f>
        <v>344026.05999999994</v>
      </c>
      <c r="J60" s="182" t="s">
        <v>491</v>
      </c>
      <c r="K60" s="183">
        <f>SUM(K56:K59)</f>
        <v>344026.05999999994</v>
      </c>
      <c r="L60" s="182">
        <f>K60/I60</f>
        <v>1</v>
      </c>
      <c r="M60" s="184">
        <f t="shared" ref="M60" si="39">N60/I60</f>
        <v>0</v>
      </c>
      <c r="N60" s="183">
        <f>SUM(N56:N59)</f>
        <v>0</v>
      </c>
    </row>
    <row r="61" spans="1:14">
      <c r="A61" s="48"/>
      <c r="B61" s="48"/>
      <c r="C61" s="48"/>
      <c r="D61" s="48"/>
      <c r="E61" s="48"/>
      <c r="F61" s="48"/>
      <c r="G61" s="49"/>
      <c r="H61" s="74"/>
      <c r="I61" s="75"/>
      <c r="J61" s="185"/>
      <c r="K61" s="186"/>
      <c r="L61" s="188"/>
      <c r="M61" s="188"/>
      <c r="N61" s="186"/>
    </row>
    <row r="62" spans="1:14">
      <c r="A62" s="83" t="s">
        <v>114</v>
      </c>
      <c r="B62" s="84"/>
      <c r="C62" s="83"/>
      <c r="D62" s="85" t="s">
        <v>115</v>
      </c>
      <c r="E62" s="86"/>
      <c r="F62" s="87"/>
      <c r="G62" s="88"/>
      <c r="H62" s="89"/>
      <c r="I62" s="89"/>
      <c r="J62" s="185"/>
      <c r="K62" s="186"/>
      <c r="L62" s="188"/>
      <c r="M62" s="188"/>
      <c r="N62" s="186"/>
    </row>
    <row r="63" spans="1:14">
      <c r="A63" s="83" t="s">
        <v>116</v>
      </c>
      <c r="B63" s="84"/>
      <c r="C63" s="83"/>
      <c r="D63" s="85" t="s">
        <v>117</v>
      </c>
      <c r="E63" s="86"/>
      <c r="F63" s="87"/>
      <c r="G63" s="88"/>
      <c r="H63" s="89"/>
      <c r="I63" s="89"/>
      <c r="J63" s="185"/>
      <c r="K63" s="186"/>
      <c r="L63" s="188"/>
      <c r="M63" s="188"/>
      <c r="N63" s="186"/>
    </row>
    <row r="64" spans="1:14">
      <c r="A64" s="45" t="s">
        <v>118</v>
      </c>
      <c r="B64" s="45">
        <v>90065</v>
      </c>
      <c r="C64" s="34" t="s">
        <v>21</v>
      </c>
      <c r="D64" s="66" t="s">
        <v>119</v>
      </c>
      <c r="E64" s="45" t="s">
        <v>44</v>
      </c>
      <c r="F64" s="70">
        <v>32.159999999999997</v>
      </c>
      <c r="G64" s="47">
        <v>490.51</v>
      </c>
      <c r="H64" s="71">
        <f>1.3*G64</f>
        <v>637.66300000000001</v>
      </c>
      <c r="I64" s="38">
        <f t="shared" ref="I64" si="40">ROUND((F64*H64),2)</f>
        <v>20507.240000000002</v>
      </c>
      <c r="J64" s="185">
        <f t="shared" ref="J64:J66" si="41">F64*L64</f>
        <v>24.119999999999997</v>
      </c>
      <c r="K64" s="186">
        <f t="shared" ref="K64:K66" si="42">I64*L64</f>
        <v>15380.43</v>
      </c>
      <c r="L64" s="188">
        <v>0.75</v>
      </c>
      <c r="M64" s="188">
        <v>0</v>
      </c>
      <c r="N64" s="186">
        <f t="shared" ref="N64:N66" si="43">I64*M64</f>
        <v>0</v>
      </c>
    </row>
    <row r="65" spans="1:14">
      <c r="A65" s="83" t="s">
        <v>120</v>
      </c>
      <c r="B65" s="84"/>
      <c r="C65" s="83"/>
      <c r="D65" s="85" t="s">
        <v>121</v>
      </c>
      <c r="E65" s="86"/>
      <c r="F65" s="87"/>
      <c r="G65" s="88"/>
      <c r="H65" s="89"/>
      <c r="I65" s="89"/>
      <c r="J65" s="185"/>
      <c r="K65" s="186"/>
      <c r="L65" s="188"/>
      <c r="M65" s="188"/>
      <c r="N65" s="186"/>
    </row>
    <row r="66" spans="1:14">
      <c r="A66" s="45" t="s">
        <v>122</v>
      </c>
      <c r="B66" s="45">
        <v>91512</v>
      </c>
      <c r="C66" s="34" t="s">
        <v>21</v>
      </c>
      <c r="D66" s="66" t="s">
        <v>125</v>
      </c>
      <c r="E66" s="45" t="s">
        <v>44</v>
      </c>
      <c r="F66" s="70">
        <v>63</v>
      </c>
      <c r="G66" s="47">
        <v>759.7</v>
      </c>
      <c r="H66" s="71">
        <f>1.3*G66</f>
        <v>987.61000000000013</v>
      </c>
      <c r="I66" s="38">
        <f t="shared" ref="I66" si="44">ROUND((F66*H66),2)</f>
        <v>62219.43</v>
      </c>
      <c r="J66" s="185">
        <f t="shared" si="41"/>
        <v>63</v>
      </c>
      <c r="K66" s="186">
        <f t="shared" si="42"/>
        <v>62219.43</v>
      </c>
      <c r="L66" s="188">
        <v>1</v>
      </c>
      <c r="M66" s="188">
        <v>0.25</v>
      </c>
      <c r="N66" s="186">
        <f t="shared" si="43"/>
        <v>15554.8575</v>
      </c>
    </row>
    <row r="67" spans="1:14">
      <c r="A67" s="90"/>
      <c r="B67" s="90"/>
      <c r="C67" s="90"/>
      <c r="D67" s="90"/>
      <c r="E67" s="90"/>
      <c r="F67" s="90"/>
      <c r="G67" s="91" t="s">
        <v>31</v>
      </c>
      <c r="H67" s="68"/>
      <c r="I67" s="69">
        <f>SUM(I64:I66)</f>
        <v>82726.67</v>
      </c>
      <c r="J67" s="182" t="s">
        <v>492</v>
      </c>
      <c r="K67" s="183">
        <f>SUM(K64:K66)</f>
        <v>77599.86</v>
      </c>
      <c r="L67" s="182">
        <f>K67/I67</f>
        <v>0.93802711991187371</v>
      </c>
      <c r="M67" s="184">
        <f t="shared" ref="M67" si="45">N67/I67</f>
        <v>0.18802711991187365</v>
      </c>
      <c r="N67" s="183">
        <f>SUM(N64:N66)</f>
        <v>15554.8575</v>
      </c>
    </row>
    <row r="68" spans="1:14">
      <c r="A68" s="48"/>
      <c r="B68" s="48"/>
      <c r="C68" s="48"/>
      <c r="D68" s="48"/>
      <c r="E68" s="48"/>
      <c r="F68" s="48"/>
      <c r="G68" s="49"/>
      <c r="H68" s="74"/>
      <c r="I68" s="75"/>
      <c r="J68" s="185">
        <f t="shared" ref="J68:J73" si="46">F68*L68</f>
        <v>0</v>
      </c>
      <c r="K68" s="186"/>
      <c r="L68" s="188"/>
      <c r="M68" s="188"/>
      <c r="N68" s="186"/>
    </row>
    <row r="69" spans="1:14">
      <c r="A69" s="28" t="s">
        <v>126</v>
      </c>
      <c r="B69" s="29"/>
      <c r="C69" s="29"/>
      <c r="D69" s="30" t="s">
        <v>127</v>
      </c>
      <c r="E69" s="30"/>
      <c r="F69" s="31"/>
      <c r="G69" s="31"/>
      <c r="H69" s="65"/>
      <c r="I69" s="65"/>
      <c r="J69" s="185">
        <f t="shared" si="46"/>
        <v>0</v>
      </c>
      <c r="K69" s="186"/>
      <c r="L69" s="188"/>
      <c r="M69" s="188"/>
      <c r="N69" s="186"/>
    </row>
    <row r="70" spans="1:14">
      <c r="A70" s="32" t="s">
        <v>128</v>
      </c>
      <c r="B70" s="32">
        <v>1002280</v>
      </c>
      <c r="C70" s="34" t="s">
        <v>21</v>
      </c>
      <c r="D70" s="66" t="s">
        <v>129</v>
      </c>
      <c r="E70" s="32" t="s">
        <v>49</v>
      </c>
      <c r="F70" s="67">
        <v>5</v>
      </c>
      <c r="G70" s="37">
        <v>229.81</v>
      </c>
      <c r="H70" s="38">
        <f>1.3*G70</f>
        <v>298.75299999999999</v>
      </c>
      <c r="I70" s="38">
        <f t="shared" ref="I70:I73" si="47">ROUND((F70*H70),2)</f>
        <v>1493.77</v>
      </c>
      <c r="J70" s="185">
        <f t="shared" si="46"/>
        <v>2.5</v>
      </c>
      <c r="K70" s="186">
        <f t="shared" ref="K70:K73" si="48">I70*L70</f>
        <v>746.88499999999999</v>
      </c>
      <c r="L70" s="188">
        <v>0.5</v>
      </c>
      <c r="M70" s="188">
        <v>0.5</v>
      </c>
      <c r="N70" s="186">
        <f t="shared" ref="N70:N73" si="49">I70*M70</f>
        <v>746.88499999999999</v>
      </c>
    </row>
    <row r="71" spans="1:14">
      <c r="A71" s="32" t="s">
        <v>130</v>
      </c>
      <c r="B71" s="32">
        <v>1002270</v>
      </c>
      <c r="C71" s="34" t="s">
        <v>21</v>
      </c>
      <c r="D71" s="66" t="s">
        <v>131</v>
      </c>
      <c r="E71" s="32" t="s">
        <v>49</v>
      </c>
      <c r="F71" s="67">
        <v>14</v>
      </c>
      <c r="G71" s="37">
        <v>242.77</v>
      </c>
      <c r="H71" s="38">
        <f t="shared" ref="H71:H73" si="50">1.3*G71</f>
        <v>315.601</v>
      </c>
      <c r="I71" s="38">
        <f t="shared" si="47"/>
        <v>4418.41</v>
      </c>
      <c r="J71" s="185">
        <f t="shared" si="46"/>
        <v>7</v>
      </c>
      <c r="K71" s="186">
        <f t="shared" si="48"/>
        <v>2209.2049999999999</v>
      </c>
      <c r="L71" s="188">
        <v>0.5</v>
      </c>
      <c r="M71" s="188">
        <v>0.5</v>
      </c>
      <c r="N71" s="186">
        <f t="shared" si="49"/>
        <v>2209.2049999999999</v>
      </c>
    </row>
    <row r="72" spans="1:14">
      <c r="A72" s="32" t="s">
        <v>132</v>
      </c>
      <c r="B72" s="32">
        <v>100816</v>
      </c>
      <c r="C72" s="34" t="s">
        <v>21</v>
      </c>
      <c r="D72" s="66" t="s">
        <v>133</v>
      </c>
      <c r="E72" s="32" t="s">
        <v>134</v>
      </c>
      <c r="F72" s="67">
        <v>5</v>
      </c>
      <c r="G72" s="37">
        <v>79.25</v>
      </c>
      <c r="H72" s="38">
        <f t="shared" si="50"/>
        <v>103.02500000000001</v>
      </c>
      <c r="I72" s="38">
        <f t="shared" si="47"/>
        <v>515.13</v>
      </c>
      <c r="J72" s="185">
        <f t="shared" si="46"/>
        <v>0</v>
      </c>
      <c r="K72" s="186">
        <f t="shared" si="48"/>
        <v>0</v>
      </c>
      <c r="L72" s="188">
        <v>0</v>
      </c>
      <c r="M72" s="188">
        <v>0</v>
      </c>
      <c r="N72" s="186">
        <f t="shared" si="49"/>
        <v>0</v>
      </c>
    </row>
    <row r="73" spans="1:14">
      <c r="A73" s="32" t="s">
        <v>135</v>
      </c>
      <c r="B73" s="32">
        <v>100818</v>
      </c>
      <c r="C73" s="34" t="s">
        <v>21</v>
      </c>
      <c r="D73" s="66" t="s">
        <v>136</v>
      </c>
      <c r="E73" s="32" t="s">
        <v>134</v>
      </c>
      <c r="F73" s="67">
        <v>14</v>
      </c>
      <c r="G73" s="37">
        <v>92.21</v>
      </c>
      <c r="H73" s="38">
        <f t="shared" si="50"/>
        <v>119.87299999999999</v>
      </c>
      <c r="I73" s="38">
        <f t="shared" si="47"/>
        <v>1678.22</v>
      </c>
      <c r="J73" s="185">
        <f t="shared" si="46"/>
        <v>0</v>
      </c>
      <c r="K73" s="186">
        <f t="shared" si="48"/>
        <v>0</v>
      </c>
      <c r="L73" s="188">
        <v>0</v>
      </c>
      <c r="M73" s="188">
        <v>0</v>
      </c>
      <c r="N73" s="186">
        <f t="shared" si="49"/>
        <v>0</v>
      </c>
    </row>
    <row r="74" spans="1:14">
      <c r="A74" s="39"/>
      <c r="B74" s="40"/>
      <c r="C74" s="40"/>
      <c r="D74" s="40"/>
      <c r="E74" s="40"/>
      <c r="F74" s="40"/>
      <c r="G74" s="41" t="s">
        <v>31</v>
      </c>
      <c r="H74" s="68"/>
      <c r="I74" s="69">
        <f>SUM(I70:I73)</f>
        <v>8105.5300000000007</v>
      </c>
      <c r="J74" s="182" t="s">
        <v>493</v>
      </c>
      <c r="K74" s="183">
        <f>SUM(K68:K73)</f>
        <v>2956.09</v>
      </c>
      <c r="L74" s="182">
        <f>K74/I74</f>
        <v>0.36470039590255049</v>
      </c>
      <c r="M74" s="184">
        <f t="shared" ref="M74" si="51">N74/I74</f>
        <v>0.36470039590255049</v>
      </c>
      <c r="N74" s="183">
        <f>SUM(N70:N73)</f>
        <v>2956.09</v>
      </c>
    </row>
    <row r="75" spans="1:14">
      <c r="A75" s="39"/>
      <c r="B75" s="40"/>
      <c r="C75" s="40"/>
      <c r="D75" s="40"/>
      <c r="E75" s="40"/>
      <c r="F75" s="40"/>
      <c r="G75" s="41"/>
      <c r="H75" s="68"/>
      <c r="I75" s="69"/>
      <c r="J75" s="185"/>
      <c r="K75" s="186"/>
      <c r="L75" s="188"/>
      <c r="M75" s="188"/>
      <c r="N75" s="186"/>
    </row>
    <row r="76" spans="1:14">
      <c r="A76" s="28" t="s">
        <v>137</v>
      </c>
      <c r="B76" s="29"/>
      <c r="C76" s="29"/>
      <c r="D76" s="30" t="s">
        <v>138</v>
      </c>
      <c r="E76" s="30"/>
      <c r="F76" s="31"/>
      <c r="G76" s="31"/>
      <c r="H76" s="65"/>
      <c r="I76" s="65"/>
      <c r="J76" s="185"/>
      <c r="K76" s="186"/>
      <c r="L76" s="188"/>
      <c r="M76" s="188"/>
      <c r="N76" s="186"/>
    </row>
    <row r="77" spans="1:14">
      <c r="A77" s="32" t="s">
        <v>139</v>
      </c>
      <c r="B77" s="32">
        <v>110143</v>
      </c>
      <c r="C77" s="34" t="s">
        <v>21</v>
      </c>
      <c r="D77" s="53" t="s">
        <v>140</v>
      </c>
      <c r="E77" s="32" t="s">
        <v>44</v>
      </c>
      <c r="F77" s="67">
        <v>1742</v>
      </c>
      <c r="G77" s="37">
        <v>11.69</v>
      </c>
      <c r="H77" s="38">
        <f>1.3*G77</f>
        <v>15.196999999999999</v>
      </c>
      <c r="I77" s="38">
        <f t="shared" ref="I77:I81" si="52">ROUND((F77*H77),2)</f>
        <v>26473.17</v>
      </c>
      <c r="J77" s="185">
        <f t="shared" ref="J77:J81" si="53">F77*L77</f>
        <v>1742</v>
      </c>
      <c r="K77" s="186">
        <f t="shared" ref="K77:K81" si="54">I77*L77</f>
        <v>26473.17</v>
      </c>
      <c r="L77" s="188">
        <v>1</v>
      </c>
      <c r="M77" s="188">
        <v>0</v>
      </c>
      <c r="N77" s="186">
        <f t="shared" ref="N77:N81" si="55">I77*M77</f>
        <v>0</v>
      </c>
    </row>
    <row r="78" spans="1:14">
      <c r="A78" s="32" t="s">
        <v>141</v>
      </c>
      <c r="B78" s="32">
        <v>110762</v>
      </c>
      <c r="C78" s="34" t="s">
        <v>21</v>
      </c>
      <c r="D78" s="66" t="s">
        <v>142</v>
      </c>
      <c r="E78" s="32" t="s">
        <v>44</v>
      </c>
      <c r="F78" s="67">
        <v>585</v>
      </c>
      <c r="G78" s="37">
        <v>40.75</v>
      </c>
      <c r="H78" s="38">
        <f t="shared" ref="H78:H81" si="56">1.3*G78</f>
        <v>52.975000000000001</v>
      </c>
      <c r="I78" s="38">
        <f t="shared" si="52"/>
        <v>30990.38</v>
      </c>
      <c r="J78" s="185">
        <f t="shared" si="53"/>
        <v>585</v>
      </c>
      <c r="K78" s="186">
        <f t="shared" si="54"/>
        <v>30990.38</v>
      </c>
      <c r="L78" s="188">
        <v>1</v>
      </c>
      <c r="M78" s="188">
        <v>0</v>
      </c>
      <c r="N78" s="186">
        <f t="shared" si="55"/>
        <v>0</v>
      </c>
    </row>
    <row r="79" spans="1:14">
      <c r="A79" s="32" t="s">
        <v>143</v>
      </c>
      <c r="B79" s="32">
        <v>110763</v>
      </c>
      <c r="C79" s="34" t="s">
        <v>21</v>
      </c>
      <c r="D79" s="53" t="s">
        <v>144</v>
      </c>
      <c r="E79" s="32" t="s">
        <v>44</v>
      </c>
      <c r="F79" s="67">
        <f>F77-F78</f>
        <v>1157</v>
      </c>
      <c r="G79" s="37">
        <v>47.73</v>
      </c>
      <c r="H79" s="38">
        <f t="shared" si="56"/>
        <v>62.048999999999999</v>
      </c>
      <c r="I79" s="38">
        <f t="shared" si="52"/>
        <v>71790.69</v>
      </c>
      <c r="J79" s="185">
        <f t="shared" si="53"/>
        <v>1157</v>
      </c>
      <c r="K79" s="186">
        <f t="shared" si="54"/>
        <v>71790.69</v>
      </c>
      <c r="L79" s="188">
        <v>1</v>
      </c>
      <c r="M79" s="188">
        <v>0</v>
      </c>
      <c r="N79" s="186">
        <f t="shared" si="55"/>
        <v>0</v>
      </c>
    </row>
    <row r="80" spans="1:14">
      <c r="A80" s="32" t="s">
        <v>145</v>
      </c>
      <c r="B80" s="32">
        <v>110763</v>
      </c>
      <c r="C80" s="34" t="s">
        <v>21</v>
      </c>
      <c r="D80" s="119" t="s">
        <v>276</v>
      </c>
      <c r="E80" s="95" t="s">
        <v>44</v>
      </c>
      <c r="F80" s="67">
        <v>346.2</v>
      </c>
      <c r="G80" s="37">
        <v>47.73</v>
      </c>
      <c r="H80" s="38">
        <f t="shared" si="56"/>
        <v>62.048999999999999</v>
      </c>
      <c r="I80" s="38">
        <f t="shared" si="52"/>
        <v>21481.360000000001</v>
      </c>
      <c r="J80" s="185">
        <f t="shared" si="53"/>
        <v>346.2</v>
      </c>
      <c r="K80" s="186">
        <f t="shared" si="54"/>
        <v>21481.360000000001</v>
      </c>
      <c r="L80" s="188">
        <v>1</v>
      </c>
      <c r="M80" s="188">
        <v>0</v>
      </c>
      <c r="N80" s="186">
        <f t="shared" si="55"/>
        <v>0</v>
      </c>
    </row>
    <row r="81" spans="1:14" s="81" customFormat="1" ht="27">
      <c r="A81" s="32" t="s">
        <v>277</v>
      </c>
      <c r="B81" s="45">
        <v>110644</v>
      </c>
      <c r="C81" s="33" t="s">
        <v>21</v>
      </c>
      <c r="D81" s="120" t="s">
        <v>278</v>
      </c>
      <c r="E81" s="45" t="s">
        <v>44</v>
      </c>
      <c r="F81" s="70">
        <f>F78</f>
        <v>585</v>
      </c>
      <c r="G81" s="47">
        <v>88.79</v>
      </c>
      <c r="H81" s="71">
        <f t="shared" si="56"/>
        <v>115.42700000000001</v>
      </c>
      <c r="I81" s="71">
        <f t="shared" si="52"/>
        <v>67524.800000000003</v>
      </c>
      <c r="J81" s="185">
        <f t="shared" si="53"/>
        <v>438.75</v>
      </c>
      <c r="K81" s="186">
        <f t="shared" si="54"/>
        <v>50643.600000000006</v>
      </c>
      <c r="L81" s="188">
        <v>0.75</v>
      </c>
      <c r="M81" s="188">
        <v>0.5</v>
      </c>
      <c r="N81" s="186">
        <f t="shared" si="55"/>
        <v>33762.400000000001</v>
      </c>
    </row>
    <row r="82" spans="1:14">
      <c r="A82" s="39"/>
      <c r="B82" s="40"/>
      <c r="C82" s="40"/>
      <c r="D82" s="40"/>
      <c r="E82" s="40"/>
      <c r="F82" s="40"/>
      <c r="G82" s="41" t="s">
        <v>31</v>
      </c>
      <c r="H82" s="68"/>
      <c r="I82" s="69">
        <f>SUM(I77:I81)</f>
        <v>218260.40000000002</v>
      </c>
      <c r="J82" s="182" t="s">
        <v>494</v>
      </c>
      <c r="K82" s="183">
        <f>SUM(K77:K81)</f>
        <v>201379.20000000001</v>
      </c>
      <c r="L82" s="182">
        <f>K82/I82</f>
        <v>0.92265569017558835</v>
      </c>
      <c r="M82" s="184">
        <f t="shared" ref="M82" si="57">N82/I82</f>
        <v>0.15468861964882313</v>
      </c>
      <c r="N82" s="183">
        <f>SUM(N77:N81)</f>
        <v>33762.400000000001</v>
      </c>
    </row>
    <row r="83" spans="1:14">
      <c r="A83" s="48"/>
      <c r="B83" s="48"/>
      <c r="C83" s="48"/>
      <c r="D83" s="48"/>
      <c r="E83" s="48"/>
      <c r="F83" s="48"/>
      <c r="G83" s="49"/>
      <c r="H83" s="74"/>
      <c r="I83" s="75"/>
      <c r="J83" s="185"/>
      <c r="K83" s="186"/>
      <c r="L83" s="188"/>
      <c r="M83" s="188"/>
      <c r="N83" s="186"/>
    </row>
    <row r="84" spans="1:14">
      <c r="A84" s="28" t="s">
        <v>147</v>
      </c>
      <c r="B84" s="29"/>
      <c r="C84" s="29"/>
      <c r="D84" s="92" t="s">
        <v>148</v>
      </c>
      <c r="E84" s="30"/>
      <c r="F84" s="31"/>
      <c r="G84" s="31"/>
      <c r="H84" s="65"/>
      <c r="I84" s="65"/>
      <c r="J84" s="185"/>
      <c r="K84" s="186"/>
      <c r="L84" s="188"/>
      <c r="M84" s="188"/>
      <c r="N84" s="186"/>
    </row>
    <row r="85" spans="1:14">
      <c r="A85" s="45" t="s">
        <v>149</v>
      </c>
      <c r="B85" s="45">
        <v>130507</v>
      </c>
      <c r="C85" s="33" t="s">
        <v>21</v>
      </c>
      <c r="D85" s="66" t="s">
        <v>150</v>
      </c>
      <c r="E85" s="45" t="s">
        <v>44</v>
      </c>
      <c r="F85" s="70">
        <v>372.67</v>
      </c>
      <c r="G85" s="47">
        <v>75.73</v>
      </c>
      <c r="H85" s="71">
        <f>1.3*G85</f>
        <v>98.449000000000012</v>
      </c>
      <c r="I85" s="71">
        <f t="shared" ref="I85:I90" si="58">ROUND((F85*H85),2)</f>
        <v>36688.99</v>
      </c>
      <c r="J85" s="185">
        <f t="shared" ref="J85:J90" si="59">F85*L85</f>
        <v>372.67</v>
      </c>
      <c r="K85" s="186">
        <f t="shared" ref="K85:K90" si="60">I85*L85</f>
        <v>36688.99</v>
      </c>
      <c r="L85" s="188">
        <v>1</v>
      </c>
      <c r="M85" s="188">
        <v>0</v>
      </c>
      <c r="N85" s="186">
        <f t="shared" ref="N85:N90" si="61">I85*M85</f>
        <v>0</v>
      </c>
    </row>
    <row r="86" spans="1:14">
      <c r="A86" s="45" t="s">
        <v>151</v>
      </c>
      <c r="B86" s="45">
        <v>130110</v>
      </c>
      <c r="C86" s="33" t="s">
        <v>21</v>
      </c>
      <c r="D86" s="66" t="s">
        <v>152</v>
      </c>
      <c r="E86" s="45" t="s">
        <v>44</v>
      </c>
      <c r="F86" s="70">
        <v>718.87</v>
      </c>
      <c r="G86" s="47">
        <v>39.01</v>
      </c>
      <c r="H86" s="71">
        <f>1.3*G86</f>
        <v>50.713000000000001</v>
      </c>
      <c r="I86" s="71">
        <f t="shared" si="58"/>
        <v>36456.050000000003</v>
      </c>
      <c r="J86" s="185">
        <f t="shared" si="59"/>
        <v>718.87</v>
      </c>
      <c r="K86" s="186">
        <f t="shared" si="60"/>
        <v>36456.050000000003</v>
      </c>
      <c r="L86" s="188">
        <v>1</v>
      </c>
      <c r="M86" s="188">
        <v>0</v>
      </c>
      <c r="N86" s="186">
        <f t="shared" si="61"/>
        <v>0</v>
      </c>
    </row>
    <row r="87" spans="1:14">
      <c r="A87" s="45" t="s">
        <v>153</v>
      </c>
      <c r="B87" s="45">
        <v>130715</v>
      </c>
      <c r="C87" s="33" t="s">
        <v>21</v>
      </c>
      <c r="D87" s="66" t="s">
        <v>154</v>
      </c>
      <c r="E87" s="45" t="s">
        <v>44</v>
      </c>
      <c r="F87" s="70">
        <v>73.349999999999994</v>
      </c>
      <c r="G87" s="47">
        <v>145.94999999999999</v>
      </c>
      <c r="H87" s="71">
        <f>1.3*G87</f>
        <v>189.73499999999999</v>
      </c>
      <c r="I87" s="71">
        <f t="shared" si="58"/>
        <v>13917.06</v>
      </c>
      <c r="J87" s="185">
        <f t="shared" si="59"/>
        <v>55.012499999999996</v>
      </c>
      <c r="K87" s="186">
        <f t="shared" si="60"/>
        <v>10437.795</v>
      </c>
      <c r="L87" s="188">
        <v>0.75</v>
      </c>
      <c r="M87" s="188">
        <v>0.75</v>
      </c>
      <c r="N87" s="186">
        <f t="shared" si="61"/>
        <v>10437.795</v>
      </c>
    </row>
    <row r="88" spans="1:14">
      <c r="A88" s="45" t="s">
        <v>155</v>
      </c>
      <c r="B88" s="45">
        <v>130715</v>
      </c>
      <c r="C88" s="33" t="s">
        <v>21</v>
      </c>
      <c r="D88" t="s">
        <v>156</v>
      </c>
      <c r="E88" s="45" t="s">
        <v>44</v>
      </c>
      <c r="F88" s="70">
        <v>718.87</v>
      </c>
      <c r="G88" s="47">
        <v>145.94999999999999</v>
      </c>
      <c r="H88" s="71">
        <f t="shared" ref="H88:H90" si="62">1.3*G88</f>
        <v>189.73499999999999</v>
      </c>
      <c r="I88" s="71">
        <f t="shared" si="58"/>
        <v>136394.79999999999</v>
      </c>
      <c r="J88" s="185">
        <f t="shared" si="59"/>
        <v>539.15250000000003</v>
      </c>
      <c r="K88" s="186">
        <f t="shared" si="60"/>
        <v>102296.09999999999</v>
      </c>
      <c r="L88" s="188">
        <v>0.75</v>
      </c>
      <c r="M88" s="188">
        <v>0.25</v>
      </c>
      <c r="N88" s="186">
        <f t="shared" si="61"/>
        <v>34098.699999999997</v>
      </c>
    </row>
    <row r="89" spans="1:14">
      <c r="A89" s="45" t="s">
        <v>157</v>
      </c>
      <c r="B89" s="32">
        <v>130492</v>
      </c>
      <c r="C89" s="34" t="s">
        <v>21</v>
      </c>
      <c r="D89" s="66" t="s">
        <v>158</v>
      </c>
      <c r="E89" s="32" t="s">
        <v>44</v>
      </c>
      <c r="F89" s="67">
        <v>83</v>
      </c>
      <c r="G89" s="37">
        <v>128.37</v>
      </c>
      <c r="H89" s="71">
        <f t="shared" si="62"/>
        <v>166.881</v>
      </c>
      <c r="I89" s="38">
        <f t="shared" si="58"/>
        <v>13851.12</v>
      </c>
      <c r="J89" s="185">
        <f t="shared" si="59"/>
        <v>62.25</v>
      </c>
      <c r="K89" s="186">
        <f t="shared" si="60"/>
        <v>10388.34</v>
      </c>
      <c r="L89" s="188">
        <v>0.75</v>
      </c>
      <c r="M89" s="188">
        <v>0.75</v>
      </c>
      <c r="N89" s="186">
        <f t="shared" si="61"/>
        <v>10388.34</v>
      </c>
    </row>
    <row r="90" spans="1:14">
      <c r="A90" s="45" t="s">
        <v>159</v>
      </c>
      <c r="B90" s="45">
        <v>120734</v>
      </c>
      <c r="C90" s="33" t="s">
        <v>21</v>
      </c>
      <c r="D90" s="94" t="s">
        <v>162</v>
      </c>
      <c r="E90" s="95" t="s">
        <v>44</v>
      </c>
      <c r="F90" s="70">
        <v>16.34</v>
      </c>
      <c r="G90" s="47">
        <v>647.04</v>
      </c>
      <c r="H90" s="71">
        <f t="shared" si="62"/>
        <v>841.15199999999993</v>
      </c>
      <c r="I90" s="71">
        <f t="shared" si="58"/>
        <v>13744.42</v>
      </c>
      <c r="J90" s="185">
        <f t="shared" si="59"/>
        <v>16.34</v>
      </c>
      <c r="K90" s="186">
        <f t="shared" si="60"/>
        <v>13744.42</v>
      </c>
      <c r="L90" s="188">
        <v>1</v>
      </c>
      <c r="M90" s="188">
        <v>0</v>
      </c>
      <c r="N90" s="186">
        <f t="shared" si="61"/>
        <v>0</v>
      </c>
    </row>
    <row r="91" spans="1:14">
      <c r="A91" s="39"/>
      <c r="B91" s="40"/>
      <c r="C91" s="40"/>
      <c r="D91" s="40"/>
      <c r="E91" s="40"/>
      <c r="F91" s="40"/>
      <c r="G91" s="41" t="s">
        <v>31</v>
      </c>
      <c r="H91" s="68"/>
      <c r="I91" s="69">
        <f>SUM(I85:I90)</f>
        <v>251052.44</v>
      </c>
      <c r="J91" s="182" t="s">
        <v>502</v>
      </c>
      <c r="K91" s="183">
        <f>SUM(K85:K90)</f>
        <v>210011.69500000001</v>
      </c>
      <c r="L91" s="182">
        <f>K91/I91</f>
        <v>0.83652520963349331</v>
      </c>
      <c r="M91" s="184">
        <f t="shared" ref="M91" si="63">N91/I91</f>
        <v>0.21877833571344693</v>
      </c>
      <c r="N91" s="183">
        <f>SUM(N85:N90)</f>
        <v>54924.834999999992</v>
      </c>
    </row>
    <row r="92" spans="1:14">
      <c r="A92" s="39"/>
      <c r="B92" s="40"/>
      <c r="C92" s="40"/>
      <c r="D92" s="40"/>
      <c r="E92" s="40"/>
      <c r="F92" s="40"/>
      <c r="G92" s="41"/>
      <c r="H92" s="68"/>
      <c r="I92" s="69"/>
      <c r="J92" s="185"/>
      <c r="K92" s="186"/>
      <c r="L92" s="188"/>
      <c r="M92" s="188"/>
      <c r="N92" s="186"/>
    </row>
    <row r="93" spans="1:14">
      <c r="A93" s="28" t="s">
        <v>164</v>
      </c>
      <c r="B93" s="29"/>
      <c r="C93" s="29"/>
      <c r="D93" s="30" t="s">
        <v>165</v>
      </c>
      <c r="E93" s="30"/>
      <c r="F93" s="31"/>
      <c r="G93" s="31"/>
      <c r="H93" s="65"/>
      <c r="I93" s="65"/>
      <c r="J93" s="185"/>
      <c r="K93" s="186"/>
      <c r="L93" s="188"/>
      <c r="M93" s="188"/>
      <c r="N93" s="186"/>
    </row>
    <row r="94" spans="1:14">
      <c r="A94" s="28" t="s">
        <v>166</v>
      </c>
      <c r="B94" s="29"/>
      <c r="C94" s="29"/>
      <c r="D94" s="30" t="s">
        <v>167</v>
      </c>
      <c r="E94" s="30"/>
      <c r="F94" s="31"/>
      <c r="G94" s="31"/>
      <c r="H94" s="65"/>
      <c r="I94" s="65"/>
      <c r="J94" s="185"/>
      <c r="K94" s="186"/>
      <c r="L94" s="188"/>
      <c r="M94" s="188"/>
      <c r="N94" s="186"/>
    </row>
    <row r="95" spans="1:14">
      <c r="A95" s="45" t="s">
        <v>168</v>
      </c>
      <c r="B95" s="45">
        <v>180232</v>
      </c>
      <c r="C95" s="33" t="s">
        <v>21</v>
      </c>
      <c r="D95" s="66" t="s">
        <v>169</v>
      </c>
      <c r="E95" s="45" t="s">
        <v>134</v>
      </c>
      <c r="F95" s="70">
        <v>6</v>
      </c>
      <c r="G95" s="47">
        <v>12.49</v>
      </c>
      <c r="H95" s="71">
        <f>1.3*G95</f>
        <v>16.237000000000002</v>
      </c>
      <c r="I95" s="71">
        <f t="shared" ref="I95:I116" si="64">ROUND((F95*H95),2)</f>
        <v>97.42</v>
      </c>
      <c r="J95" s="185">
        <f t="shared" ref="J95:J116" si="65">F95*L95</f>
        <v>6</v>
      </c>
      <c r="K95" s="186">
        <f t="shared" ref="K95:K116" si="66">I95*L95</f>
        <v>97.42</v>
      </c>
      <c r="L95" s="188">
        <v>1</v>
      </c>
      <c r="M95" s="188">
        <v>0</v>
      </c>
      <c r="N95" s="186">
        <f t="shared" ref="N95:N116" si="67">I95*M95</f>
        <v>0</v>
      </c>
    </row>
    <row r="96" spans="1:14">
      <c r="A96" s="45" t="s">
        <v>170</v>
      </c>
      <c r="B96" s="45">
        <v>180234</v>
      </c>
      <c r="C96" s="33" t="s">
        <v>21</v>
      </c>
      <c r="D96" s="94" t="s">
        <v>171</v>
      </c>
      <c r="E96" s="45" t="s">
        <v>134</v>
      </c>
      <c r="F96" s="70">
        <v>2</v>
      </c>
      <c r="G96" s="47">
        <v>47.96</v>
      </c>
      <c r="H96" s="71">
        <f t="shared" ref="H96:H116" si="68">1.3*G96</f>
        <v>62.348000000000006</v>
      </c>
      <c r="I96" s="71">
        <f t="shared" si="64"/>
        <v>124.7</v>
      </c>
      <c r="J96" s="185">
        <f t="shared" si="65"/>
        <v>2</v>
      </c>
      <c r="K96" s="186">
        <f t="shared" si="66"/>
        <v>124.7</v>
      </c>
      <c r="L96" s="188">
        <v>1</v>
      </c>
      <c r="M96" s="188">
        <v>0</v>
      </c>
      <c r="N96" s="186">
        <f t="shared" si="67"/>
        <v>0</v>
      </c>
    </row>
    <row r="97" spans="1:14">
      <c r="A97" s="45" t="s">
        <v>172</v>
      </c>
      <c r="B97" s="45">
        <v>180225</v>
      </c>
      <c r="C97" s="33" t="s">
        <v>21</v>
      </c>
      <c r="D97" s="82" t="s">
        <v>279</v>
      </c>
      <c r="E97" s="45" t="s">
        <v>134</v>
      </c>
      <c r="F97" s="70">
        <v>7</v>
      </c>
      <c r="G97" s="47">
        <v>11.88</v>
      </c>
      <c r="H97" s="71">
        <f t="shared" si="68"/>
        <v>15.444000000000001</v>
      </c>
      <c r="I97" s="71">
        <f t="shared" si="64"/>
        <v>108.11</v>
      </c>
      <c r="J97" s="185">
        <f t="shared" si="65"/>
        <v>7</v>
      </c>
      <c r="K97" s="186">
        <f t="shared" si="66"/>
        <v>108.11</v>
      </c>
      <c r="L97" s="188">
        <v>1</v>
      </c>
      <c r="M97" s="188">
        <v>0</v>
      </c>
      <c r="N97" s="186">
        <f t="shared" si="67"/>
        <v>0</v>
      </c>
    </row>
    <row r="98" spans="1:14">
      <c r="A98" s="45" t="s">
        <v>174</v>
      </c>
      <c r="B98" s="45">
        <v>180223</v>
      </c>
      <c r="C98" s="33" t="s">
        <v>21</v>
      </c>
      <c r="D98" s="66" t="s">
        <v>173</v>
      </c>
      <c r="E98" s="45" t="s">
        <v>134</v>
      </c>
      <c r="F98" s="70">
        <v>6</v>
      </c>
      <c r="G98" s="47">
        <v>23.87</v>
      </c>
      <c r="H98" s="71">
        <f t="shared" si="68"/>
        <v>31.031000000000002</v>
      </c>
      <c r="I98" s="71">
        <f t="shared" si="64"/>
        <v>186.19</v>
      </c>
      <c r="J98" s="185">
        <f t="shared" si="65"/>
        <v>6</v>
      </c>
      <c r="K98" s="186">
        <f t="shared" si="66"/>
        <v>186.19</v>
      </c>
      <c r="L98" s="188">
        <v>1</v>
      </c>
      <c r="M98" s="188">
        <v>0</v>
      </c>
      <c r="N98" s="186">
        <f t="shared" si="67"/>
        <v>0</v>
      </c>
    </row>
    <row r="99" spans="1:14">
      <c r="A99" s="45" t="s">
        <v>176</v>
      </c>
      <c r="B99" s="45">
        <v>180222</v>
      </c>
      <c r="C99" s="33" t="s">
        <v>21</v>
      </c>
      <c r="D99" s="94" t="s">
        <v>280</v>
      </c>
      <c r="E99" s="45" t="s">
        <v>134</v>
      </c>
      <c r="F99" s="70">
        <v>1</v>
      </c>
      <c r="G99" s="47">
        <v>113.97</v>
      </c>
      <c r="H99" s="71">
        <f t="shared" si="68"/>
        <v>148.161</v>
      </c>
      <c r="I99" s="71">
        <f t="shared" si="64"/>
        <v>148.16</v>
      </c>
      <c r="J99" s="185">
        <f t="shared" si="65"/>
        <v>1</v>
      </c>
      <c r="K99" s="186">
        <f t="shared" si="66"/>
        <v>148.16</v>
      </c>
      <c r="L99" s="188">
        <v>1</v>
      </c>
      <c r="M99" s="188">
        <v>0</v>
      </c>
      <c r="N99" s="186">
        <f t="shared" si="67"/>
        <v>0</v>
      </c>
    </row>
    <row r="100" spans="1:14">
      <c r="A100" s="45" t="s">
        <v>178</v>
      </c>
      <c r="B100" s="45">
        <v>180426</v>
      </c>
      <c r="C100" s="33" t="s">
        <v>21</v>
      </c>
      <c r="D100" s="82" t="s">
        <v>281</v>
      </c>
      <c r="E100" s="45" t="s">
        <v>134</v>
      </c>
      <c r="F100" s="70">
        <v>1</v>
      </c>
      <c r="G100" s="47">
        <v>8.83</v>
      </c>
      <c r="H100" s="71">
        <f t="shared" si="68"/>
        <v>11.479000000000001</v>
      </c>
      <c r="I100" s="71">
        <f t="shared" si="64"/>
        <v>11.48</v>
      </c>
      <c r="J100" s="185">
        <f t="shared" si="65"/>
        <v>1</v>
      </c>
      <c r="K100" s="186">
        <f t="shared" si="66"/>
        <v>11.48</v>
      </c>
      <c r="L100" s="188">
        <v>1</v>
      </c>
      <c r="M100" s="188">
        <v>0</v>
      </c>
      <c r="N100" s="186">
        <f t="shared" si="67"/>
        <v>0</v>
      </c>
    </row>
    <row r="101" spans="1:14">
      <c r="A101" s="45" t="s">
        <v>180</v>
      </c>
      <c r="B101" s="45">
        <v>180427</v>
      </c>
      <c r="C101" s="33" t="s">
        <v>21</v>
      </c>
      <c r="D101" s="66" t="s">
        <v>175</v>
      </c>
      <c r="E101" s="45" t="s">
        <v>134</v>
      </c>
      <c r="F101" s="70">
        <v>20</v>
      </c>
      <c r="G101" s="47">
        <v>9.61</v>
      </c>
      <c r="H101" s="71">
        <f t="shared" si="68"/>
        <v>12.493</v>
      </c>
      <c r="I101" s="71">
        <f t="shared" si="64"/>
        <v>249.86</v>
      </c>
      <c r="J101" s="185">
        <f t="shared" si="65"/>
        <v>20</v>
      </c>
      <c r="K101" s="186">
        <f t="shared" si="66"/>
        <v>249.86</v>
      </c>
      <c r="L101" s="188">
        <v>1</v>
      </c>
      <c r="M101" s="188">
        <v>0</v>
      </c>
      <c r="N101" s="186">
        <f t="shared" si="67"/>
        <v>0</v>
      </c>
    </row>
    <row r="102" spans="1:14">
      <c r="A102" s="45" t="s">
        <v>182</v>
      </c>
      <c r="B102" s="45">
        <v>180430</v>
      </c>
      <c r="C102" s="33" t="s">
        <v>21</v>
      </c>
      <c r="D102" s="66" t="s">
        <v>179</v>
      </c>
      <c r="E102" s="45" t="s">
        <v>134</v>
      </c>
      <c r="F102" s="70">
        <v>10</v>
      </c>
      <c r="G102" s="47">
        <v>22.14</v>
      </c>
      <c r="H102" s="71">
        <f t="shared" si="68"/>
        <v>28.782</v>
      </c>
      <c r="I102" s="71">
        <f t="shared" si="64"/>
        <v>287.82</v>
      </c>
      <c r="J102" s="185">
        <f t="shared" si="65"/>
        <v>10</v>
      </c>
      <c r="K102" s="186">
        <f t="shared" si="66"/>
        <v>287.82</v>
      </c>
      <c r="L102" s="188">
        <v>1</v>
      </c>
      <c r="M102" s="188">
        <v>0</v>
      </c>
      <c r="N102" s="186">
        <f t="shared" si="67"/>
        <v>0</v>
      </c>
    </row>
    <row r="103" spans="1:14">
      <c r="A103" s="45" t="s">
        <v>184</v>
      </c>
      <c r="B103" s="45">
        <v>180432</v>
      </c>
      <c r="C103" s="33" t="s">
        <v>21</v>
      </c>
      <c r="D103" s="94" t="s">
        <v>57</v>
      </c>
      <c r="E103" s="45" t="s">
        <v>134</v>
      </c>
      <c r="F103" s="70">
        <v>3</v>
      </c>
      <c r="G103" s="47">
        <v>180.37</v>
      </c>
      <c r="H103" s="71">
        <f t="shared" si="68"/>
        <v>234.48100000000002</v>
      </c>
      <c r="I103" s="71">
        <f t="shared" si="64"/>
        <v>703.44</v>
      </c>
      <c r="J103" s="185">
        <f t="shared" si="65"/>
        <v>3</v>
      </c>
      <c r="K103" s="186">
        <f t="shared" si="66"/>
        <v>703.44</v>
      </c>
      <c r="L103" s="188">
        <v>1</v>
      </c>
      <c r="M103" s="188">
        <v>0</v>
      </c>
      <c r="N103" s="186">
        <f t="shared" si="67"/>
        <v>0</v>
      </c>
    </row>
    <row r="104" spans="1:14">
      <c r="A104" s="45" t="s">
        <v>186</v>
      </c>
      <c r="B104" s="45">
        <v>180220</v>
      </c>
      <c r="C104" s="33" t="s">
        <v>21</v>
      </c>
      <c r="D104" s="66" t="s">
        <v>181</v>
      </c>
      <c r="E104" s="45" t="s">
        <v>134</v>
      </c>
      <c r="F104" s="70">
        <v>8</v>
      </c>
      <c r="G104" s="47">
        <v>15.91</v>
      </c>
      <c r="H104" s="71">
        <f t="shared" si="68"/>
        <v>20.683</v>
      </c>
      <c r="I104" s="71">
        <f t="shared" si="64"/>
        <v>165.46</v>
      </c>
      <c r="J104" s="185">
        <f t="shared" si="65"/>
        <v>8</v>
      </c>
      <c r="K104" s="186">
        <f t="shared" si="66"/>
        <v>165.46</v>
      </c>
      <c r="L104" s="188">
        <v>1</v>
      </c>
      <c r="M104" s="188">
        <v>0</v>
      </c>
      <c r="N104" s="186">
        <f t="shared" si="67"/>
        <v>0</v>
      </c>
    </row>
    <row r="105" spans="1:14">
      <c r="A105" s="45" t="s">
        <v>188</v>
      </c>
      <c r="B105" s="45">
        <v>180227</v>
      </c>
      <c r="C105" s="33" t="s">
        <v>21</v>
      </c>
      <c r="D105" s="66" t="s">
        <v>183</v>
      </c>
      <c r="E105" s="45" t="s">
        <v>134</v>
      </c>
      <c r="F105" s="70">
        <v>4</v>
      </c>
      <c r="G105" s="47">
        <v>33.270000000000003</v>
      </c>
      <c r="H105" s="71">
        <f t="shared" si="68"/>
        <v>43.251000000000005</v>
      </c>
      <c r="I105" s="71">
        <f t="shared" si="64"/>
        <v>173</v>
      </c>
      <c r="J105" s="185">
        <f t="shared" si="65"/>
        <v>4</v>
      </c>
      <c r="K105" s="186">
        <f t="shared" si="66"/>
        <v>173</v>
      </c>
      <c r="L105" s="188">
        <v>1</v>
      </c>
      <c r="M105" s="188">
        <v>0</v>
      </c>
      <c r="N105" s="186">
        <f t="shared" si="67"/>
        <v>0</v>
      </c>
    </row>
    <row r="106" spans="1:14">
      <c r="A106" s="45" t="s">
        <v>191</v>
      </c>
      <c r="B106" s="45">
        <v>94698</v>
      </c>
      <c r="C106" s="121" t="s">
        <v>112</v>
      </c>
      <c r="D106" s="94" t="s">
        <v>282</v>
      </c>
      <c r="E106" s="45" t="s">
        <v>134</v>
      </c>
      <c r="F106" s="70">
        <v>4</v>
      </c>
      <c r="G106" s="47">
        <v>85.28</v>
      </c>
      <c r="H106" s="71">
        <f t="shared" si="68"/>
        <v>110.864</v>
      </c>
      <c r="I106" s="71">
        <f t="shared" si="64"/>
        <v>443.46</v>
      </c>
      <c r="J106" s="185">
        <f t="shared" si="65"/>
        <v>4</v>
      </c>
      <c r="K106" s="186">
        <f t="shared" si="66"/>
        <v>443.46</v>
      </c>
      <c r="L106" s="188">
        <v>1</v>
      </c>
      <c r="M106" s="188">
        <v>0</v>
      </c>
      <c r="N106" s="186">
        <f t="shared" si="67"/>
        <v>0</v>
      </c>
    </row>
    <row r="107" spans="1:14">
      <c r="A107" s="45" t="s">
        <v>193</v>
      </c>
      <c r="B107" s="45">
        <v>180434</v>
      </c>
      <c r="C107" s="33" t="s">
        <v>21</v>
      </c>
      <c r="D107" s="82" t="s">
        <v>283</v>
      </c>
      <c r="E107" s="45" t="s">
        <v>134</v>
      </c>
      <c r="F107" s="70">
        <v>5</v>
      </c>
      <c r="G107" s="47">
        <v>9.48</v>
      </c>
      <c r="H107" s="71">
        <f t="shared" si="68"/>
        <v>12.324000000000002</v>
      </c>
      <c r="I107" s="71">
        <f t="shared" si="64"/>
        <v>61.62</v>
      </c>
      <c r="J107" s="185">
        <f t="shared" si="65"/>
        <v>5</v>
      </c>
      <c r="K107" s="186">
        <f t="shared" si="66"/>
        <v>61.62</v>
      </c>
      <c r="L107" s="188">
        <v>1</v>
      </c>
      <c r="M107" s="188">
        <v>0</v>
      </c>
      <c r="N107" s="186">
        <f t="shared" si="67"/>
        <v>0</v>
      </c>
    </row>
    <row r="108" spans="1:14">
      <c r="A108" s="45" t="s">
        <v>195</v>
      </c>
      <c r="B108" s="45">
        <v>180437</v>
      </c>
      <c r="C108" s="33" t="s">
        <v>21</v>
      </c>
      <c r="D108" s="66" t="s">
        <v>185</v>
      </c>
      <c r="E108" s="45" t="s">
        <v>134</v>
      </c>
      <c r="F108" s="70">
        <v>1</v>
      </c>
      <c r="G108" s="47">
        <v>24.36</v>
      </c>
      <c r="H108" s="71">
        <f t="shared" si="68"/>
        <v>31.667999999999999</v>
      </c>
      <c r="I108" s="71">
        <f t="shared" si="64"/>
        <v>31.67</v>
      </c>
      <c r="J108" s="185">
        <f t="shared" si="65"/>
        <v>1</v>
      </c>
      <c r="K108" s="186">
        <f t="shared" si="66"/>
        <v>31.67</v>
      </c>
      <c r="L108" s="188">
        <v>1</v>
      </c>
      <c r="M108" s="188">
        <v>0</v>
      </c>
      <c r="N108" s="186">
        <f t="shared" si="67"/>
        <v>0</v>
      </c>
    </row>
    <row r="109" spans="1:14">
      <c r="A109" s="45" t="s">
        <v>197</v>
      </c>
      <c r="B109" s="45">
        <v>180439</v>
      </c>
      <c r="C109" s="33" t="s">
        <v>21</v>
      </c>
      <c r="D109" s="82" t="s">
        <v>284</v>
      </c>
      <c r="E109" s="45" t="s">
        <v>134</v>
      </c>
      <c r="F109" s="70">
        <v>2</v>
      </c>
      <c r="G109" s="47">
        <v>136.97999999999999</v>
      </c>
      <c r="H109" s="71">
        <f t="shared" si="68"/>
        <v>178.07399999999998</v>
      </c>
      <c r="I109" s="71">
        <f t="shared" si="64"/>
        <v>356.15</v>
      </c>
      <c r="J109" s="185">
        <f t="shared" si="65"/>
        <v>2</v>
      </c>
      <c r="K109" s="186">
        <f t="shared" si="66"/>
        <v>356.15</v>
      </c>
      <c r="L109" s="188">
        <v>1</v>
      </c>
      <c r="M109" s="188">
        <v>0</v>
      </c>
      <c r="N109" s="186">
        <f t="shared" si="67"/>
        <v>0</v>
      </c>
    </row>
    <row r="110" spans="1:14">
      <c r="A110" s="45" t="s">
        <v>285</v>
      </c>
      <c r="B110" s="45">
        <v>181401</v>
      </c>
      <c r="C110" s="33" t="s">
        <v>21</v>
      </c>
      <c r="D110" s="66" t="s">
        <v>187</v>
      </c>
      <c r="E110" s="45" t="s">
        <v>134</v>
      </c>
      <c r="F110" s="70">
        <v>2</v>
      </c>
      <c r="G110" s="47">
        <v>24.7</v>
      </c>
      <c r="H110" s="71">
        <f t="shared" si="68"/>
        <v>32.11</v>
      </c>
      <c r="I110" s="71">
        <f t="shared" si="64"/>
        <v>64.22</v>
      </c>
      <c r="J110" s="185">
        <f t="shared" si="65"/>
        <v>2</v>
      </c>
      <c r="K110" s="186">
        <f t="shared" si="66"/>
        <v>64.22</v>
      </c>
      <c r="L110" s="188">
        <v>1</v>
      </c>
      <c r="M110" s="188">
        <v>0</v>
      </c>
      <c r="N110" s="186">
        <f t="shared" si="67"/>
        <v>0</v>
      </c>
    </row>
    <row r="111" spans="1:14">
      <c r="A111" s="45" t="s">
        <v>286</v>
      </c>
      <c r="B111" s="45">
        <v>180107</v>
      </c>
      <c r="C111" s="33" t="s">
        <v>21</v>
      </c>
      <c r="D111" s="66" t="s">
        <v>189</v>
      </c>
      <c r="E111" s="45" t="s">
        <v>190</v>
      </c>
      <c r="F111" s="70">
        <v>30</v>
      </c>
      <c r="G111" s="47">
        <v>17.809999999999999</v>
      </c>
      <c r="H111" s="71">
        <f t="shared" si="68"/>
        <v>23.152999999999999</v>
      </c>
      <c r="I111" s="71">
        <f t="shared" si="64"/>
        <v>694.59</v>
      </c>
      <c r="J111" s="185">
        <f t="shared" si="65"/>
        <v>30</v>
      </c>
      <c r="K111" s="186">
        <f t="shared" si="66"/>
        <v>694.59</v>
      </c>
      <c r="L111" s="188">
        <v>1</v>
      </c>
      <c r="M111" s="188">
        <v>0</v>
      </c>
      <c r="N111" s="186">
        <f t="shared" si="67"/>
        <v>0</v>
      </c>
    </row>
    <row r="112" spans="1:14">
      <c r="A112" s="45" t="s">
        <v>287</v>
      </c>
      <c r="B112" s="45">
        <v>180423</v>
      </c>
      <c r="C112" s="33" t="s">
        <v>21</v>
      </c>
      <c r="D112" s="66" t="s">
        <v>194</v>
      </c>
      <c r="E112" s="45" t="s">
        <v>108</v>
      </c>
      <c r="F112" s="70">
        <v>20</v>
      </c>
      <c r="G112" s="47">
        <v>46.69</v>
      </c>
      <c r="H112" s="71">
        <f t="shared" si="68"/>
        <v>60.696999999999996</v>
      </c>
      <c r="I112" s="71">
        <f t="shared" si="64"/>
        <v>1213.94</v>
      </c>
      <c r="J112" s="185">
        <f t="shared" si="65"/>
        <v>20</v>
      </c>
      <c r="K112" s="186">
        <f t="shared" si="66"/>
        <v>1213.94</v>
      </c>
      <c r="L112" s="188">
        <v>1</v>
      </c>
      <c r="M112" s="188">
        <v>0</v>
      </c>
      <c r="N112" s="186">
        <f t="shared" si="67"/>
        <v>0</v>
      </c>
    </row>
    <row r="113" spans="1:14">
      <c r="A113" s="45" t="s">
        <v>288</v>
      </c>
      <c r="B113" s="45">
        <v>180425</v>
      </c>
      <c r="C113" s="33" t="s">
        <v>21</v>
      </c>
      <c r="D113" s="94" t="s">
        <v>289</v>
      </c>
      <c r="E113" s="45" t="s">
        <v>108</v>
      </c>
      <c r="F113" s="70">
        <v>30</v>
      </c>
      <c r="G113" s="47">
        <v>119.29</v>
      </c>
      <c r="H113" s="71">
        <f t="shared" si="68"/>
        <v>155.07700000000003</v>
      </c>
      <c r="I113" s="71">
        <f t="shared" si="64"/>
        <v>4652.3100000000004</v>
      </c>
      <c r="J113" s="185">
        <f t="shared" si="65"/>
        <v>30</v>
      </c>
      <c r="K113" s="186">
        <f t="shared" si="66"/>
        <v>4652.3100000000004</v>
      </c>
      <c r="L113" s="188">
        <v>1</v>
      </c>
      <c r="M113" s="188">
        <v>0</v>
      </c>
      <c r="N113" s="186">
        <f t="shared" si="67"/>
        <v>0</v>
      </c>
    </row>
    <row r="114" spans="1:14">
      <c r="A114" s="45" t="s">
        <v>290</v>
      </c>
      <c r="B114" s="45">
        <v>180442</v>
      </c>
      <c r="C114" s="33" t="s">
        <v>21</v>
      </c>
      <c r="D114" s="66" t="s">
        <v>291</v>
      </c>
      <c r="E114" s="45" t="s">
        <v>134</v>
      </c>
      <c r="F114" s="70">
        <v>1</v>
      </c>
      <c r="G114" s="47">
        <v>194.92</v>
      </c>
      <c r="H114" s="71">
        <f t="shared" si="68"/>
        <v>253.39599999999999</v>
      </c>
      <c r="I114" s="71">
        <f t="shared" si="64"/>
        <v>253.4</v>
      </c>
      <c r="J114" s="185">
        <f t="shared" si="65"/>
        <v>1</v>
      </c>
      <c r="K114" s="186">
        <f t="shared" si="66"/>
        <v>253.4</v>
      </c>
      <c r="L114" s="188">
        <v>1</v>
      </c>
      <c r="M114" s="188">
        <v>0</v>
      </c>
      <c r="N114" s="186">
        <f t="shared" si="67"/>
        <v>0</v>
      </c>
    </row>
    <row r="115" spans="1:14">
      <c r="A115" s="45" t="s">
        <v>292</v>
      </c>
      <c r="B115" s="45">
        <v>180441</v>
      </c>
      <c r="C115" s="33" t="s">
        <v>21</v>
      </c>
      <c r="D115" s="66" t="s">
        <v>196</v>
      </c>
      <c r="E115" s="45" t="s">
        <v>134</v>
      </c>
      <c r="F115" s="70">
        <v>3</v>
      </c>
      <c r="G115" s="47">
        <v>100.51</v>
      </c>
      <c r="H115" s="71">
        <f t="shared" si="68"/>
        <v>130.66300000000001</v>
      </c>
      <c r="I115" s="71">
        <f t="shared" si="64"/>
        <v>391.99</v>
      </c>
      <c r="J115" s="185">
        <f t="shared" si="65"/>
        <v>3</v>
      </c>
      <c r="K115" s="186">
        <f t="shared" si="66"/>
        <v>391.99</v>
      </c>
      <c r="L115" s="188">
        <v>1</v>
      </c>
      <c r="M115" s="188">
        <v>0</v>
      </c>
      <c r="N115" s="186">
        <f t="shared" si="67"/>
        <v>0</v>
      </c>
    </row>
    <row r="116" spans="1:14">
      <c r="A116" s="45" t="s">
        <v>293</v>
      </c>
      <c r="B116" s="32">
        <v>190616</v>
      </c>
      <c r="C116" s="34" t="s">
        <v>21</v>
      </c>
      <c r="D116" s="66" t="s">
        <v>198</v>
      </c>
      <c r="E116" s="32" t="s">
        <v>134</v>
      </c>
      <c r="F116" s="67">
        <v>6</v>
      </c>
      <c r="G116" s="37">
        <v>406.35</v>
      </c>
      <c r="H116" s="71">
        <f t="shared" si="68"/>
        <v>528.255</v>
      </c>
      <c r="I116" s="38">
        <f t="shared" si="64"/>
        <v>3169.53</v>
      </c>
      <c r="J116" s="185">
        <f t="shared" si="65"/>
        <v>6</v>
      </c>
      <c r="K116" s="186">
        <f t="shared" si="66"/>
        <v>3169.53</v>
      </c>
      <c r="L116" s="188">
        <v>1</v>
      </c>
      <c r="M116" s="188">
        <v>0</v>
      </c>
      <c r="N116" s="186">
        <f t="shared" si="67"/>
        <v>0</v>
      </c>
    </row>
    <row r="117" spans="1:14">
      <c r="A117" s="39"/>
      <c r="B117" s="40"/>
      <c r="C117" s="40"/>
      <c r="D117" s="40"/>
      <c r="E117" s="40"/>
      <c r="F117" s="40"/>
      <c r="G117" s="41" t="s">
        <v>31</v>
      </c>
      <c r="H117" s="68"/>
      <c r="I117" s="69">
        <f>SUM(I95:I116)</f>
        <v>13588.52</v>
      </c>
      <c r="J117" s="182" t="s">
        <v>501</v>
      </c>
      <c r="K117" s="183">
        <f>SUM(K95:K116)</f>
        <v>13588.52</v>
      </c>
      <c r="L117" s="182">
        <f>K117/I117</f>
        <v>1</v>
      </c>
      <c r="M117" s="184">
        <f t="shared" ref="M117" si="69">N117/I117</f>
        <v>0</v>
      </c>
      <c r="N117" s="183">
        <f>SUM(N95:N116)</f>
        <v>0</v>
      </c>
    </row>
    <row r="118" spans="1:14">
      <c r="A118" s="45"/>
      <c r="B118" s="32"/>
      <c r="C118" s="34"/>
      <c r="D118" s="66"/>
      <c r="E118" s="32"/>
      <c r="F118" s="67"/>
      <c r="G118" s="37"/>
      <c r="H118" s="71"/>
      <c r="I118" s="38"/>
      <c r="J118" s="185"/>
      <c r="K118" s="186"/>
      <c r="L118" s="188"/>
      <c r="M118" s="188"/>
      <c r="N118" s="186"/>
    </row>
    <row r="119" spans="1:14">
      <c r="A119" s="28" t="s">
        <v>199</v>
      </c>
      <c r="B119" s="29"/>
      <c r="C119" s="29"/>
      <c r="D119" s="30" t="s">
        <v>200</v>
      </c>
      <c r="E119" s="30"/>
      <c r="F119" s="31"/>
      <c r="G119" s="31"/>
      <c r="H119" s="65"/>
      <c r="I119" s="65"/>
      <c r="J119" s="185"/>
      <c r="K119" s="186"/>
      <c r="L119" s="188"/>
      <c r="M119" s="188"/>
      <c r="N119" s="186"/>
    </row>
    <row r="120" spans="1:14">
      <c r="A120" s="45" t="s">
        <v>201</v>
      </c>
      <c r="B120" s="45">
        <v>180232</v>
      </c>
      <c r="C120" s="33" t="s">
        <v>21</v>
      </c>
      <c r="D120" s="66" t="s">
        <v>202</v>
      </c>
      <c r="E120" s="45" t="s">
        <v>134</v>
      </c>
      <c r="F120" s="70">
        <v>10</v>
      </c>
      <c r="G120" s="47">
        <v>12.49</v>
      </c>
      <c r="H120" s="71">
        <f>1.3*G120</f>
        <v>16.237000000000002</v>
      </c>
      <c r="I120" s="71">
        <f t="shared" ref="I120:I139" si="70">ROUND((F120*H120),2)</f>
        <v>162.37</v>
      </c>
      <c r="J120" s="185">
        <f t="shared" ref="J120:J139" si="71">F120*L120</f>
        <v>10</v>
      </c>
      <c r="K120" s="186">
        <f t="shared" ref="K120:K139" si="72">I120*L120</f>
        <v>162.37</v>
      </c>
      <c r="L120" s="188">
        <v>1</v>
      </c>
      <c r="M120" s="188">
        <v>0</v>
      </c>
      <c r="N120" s="186">
        <f t="shared" ref="N120:N139" si="73">I120*M120</f>
        <v>0</v>
      </c>
    </row>
    <row r="121" spans="1:14">
      <c r="A121" s="45" t="s">
        <v>203</v>
      </c>
      <c r="B121" s="45">
        <v>180244</v>
      </c>
      <c r="C121" s="33" t="s">
        <v>21</v>
      </c>
      <c r="D121" s="66" t="s">
        <v>204</v>
      </c>
      <c r="E121" s="45" t="s">
        <v>134</v>
      </c>
      <c r="F121" s="70">
        <v>12</v>
      </c>
      <c r="G121" s="47">
        <v>16.149999999999999</v>
      </c>
      <c r="H121" s="71">
        <f t="shared" ref="H121:H139" si="74">1.3*G121</f>
        <v>20.994999999999997</v>
      </c>
      <c r="I121" s="71">
        <f t="shared" si="70"/>
        <v>251.94</v>
      </c>
      <c r="J121" s="185">
        <f t="shared" si="71"/>
        <v>12</v>
      </c>
      <c r="K121" s="186">
        <f t="shared" si="72"/>
        <v>251.94</v>
      </c>
      <c r="L121" s="188">
        <v>1</v>
      </c>
      <c r="M121" s="188">
        <v>0</v>
      </c>
      <c r="N121" s="186">
        <f t="shared" si="73"/>
        <v>0</v>
      </c>
    </row>
    <row r="122" spans="1:14">
      <c r="A122" s="45" t="s">
        <v>205</v>
      </c>
      <c r="B122" s="45">
        <v>180243</v>
      </c>
      <c r="C122" s="33" t="s">
        <v>21</v>
      </c>
      <c r="D122" s="66" t="s">
        <v>206</v>
      </c>
      <c r="E122" s="45" t="s">
        <v>134</v>
      </c>
      <c r="F122" s="70">
        <v>6</v>
      </c>
      <c r="G122" s="47">
        <v>18.399999999999999</v>
      </c>
      <c r="H122" s="71">
        <f t="shared" si="74"/>
        <v>23.919999999999998</v>
      </c>
      <c r="I122" s="71">
        <f t="shared" si="70"/>
        <v>143.52000000000001</v>
      </c>
      <c r="J122" s="185">
        <f t="shared" si="71"/>
        <v>6</v>
      </c>
      <c r="K122" s="186">
        <f t="shared" si="72"/>
        <v>143.52000000000001</v>
      </c>
      <c r="L122" s="188">
        <v>1</v>
      </c>
      <c r="M122" s="188">
        <v>0</v>
      </c>
      <c r="N122" s="186">
        <f t="shared" si="73"/>
        <v>0</v>
      </c>
    </row>
    <row r="123" spans="1:14">
      <c r="A123" s="45" t="s">
        <v>207</v>
      </c>
      <c r="B123" s="45">
        <v>180241</v>
      </c>
      <c r="C123" s="33" t="s">
        <v>21</v>
      </c>
      <c r="D123" t="s">
        <v>208</v>
      </c>
      <c r="E123" s="45" t="s">
        <v>134</v>
      </c>
      <c r="F123" s="70">
        <v>8</v>
      </c>
      <c r="G123" s="47">
        <v>35</v>
      </c>
      <c r="H123" s="71">
        <f t="shared" si="74"/>
        <v>45.5</v>
      </c>
      <c r="I123" s="71">
        <f t="shared" si="70"/>
        <v>364</v>
      </c>
      <c r="J123" s="185">
        <f t="shared" si="71"/>
        <v>8</v>
      </c>
      <c r="K123" s="186">
        <f t="shared" si="72"/>
        <v>364</v>
      </c>
      <c r="L123" s="188">
        <v>1</v>
      </c>
      <c r="M123" s="188">
        <v>0</v>
      </c>
      <c r="N123" s="186">
        <f t="shared" si="73"/>
        <v>0</v>
      </c>
    </row>
    <row r="124" spans="1:14">
      <c r="A124" s="45" t="s">
        <v>209</v>
      </c>
      <c r="B124" s="45">
        <v>180471</v>
      </c>
      <c r="C124" s="33" t="s">
        <v>21</v>
      </c>
      <c r="D124" s="66" t="s">
        <v>210</v>
      </c>
      <c r="E124" s="45" t="s">
        <v>134</v>
      </c>
      <c r="F124" s="70">
        <v>32</v>
      </c>
      <c r="G124" s="47">
        <v>14.85</v>
      </c>
      <c r="H124" s="71">
        <f t="shared" si="74"/>
        <v>19.305</v>
      </c>
      <c r="I124" s="71">
        <f t="shared" si="70"/>
        <v>617.76</v>
      </c>
      <c r="J124" s="185">
        <f t="shared" si="71"/>
        <v>32</v>
      </c>
      <c r="K124" s="186">
        <f t="shared" si="72"/>
        <v>617.76</v>
      </c>
      <c r="L124" s="188">
        <v>1</v>
      </c>
      <c r="M124" s="188">
        <v>0</v>
      </c>
      <c r="N124" s="186">
        <f t="shared" si="73"/>
        <v>0</v>
      </c>
    </row>
    <row r="125" spans="1:14">
      <c r="A125" s="45" t="s">
        <v>211</v>
      </c>
      <c r="B125" s="45">
        <v>180472</v>
      </c>
      <c r="C125" s="33" t="s">
        <v>21</v>
      </c>
      <c r="D125" s="66" t="s">
        <v>212</v>
      </c>
      <c r="E125" s="45" t="s">
        <v>134</v>
      </c>
      <c r="F125" s="70">
        <v>18</v>
      </c>
      <c r="G125" s="47">
        <v>16.91</v>
      </c>
      <c r="H125" s="71">
        <f t="shared" si="74"/>
        <v>21.983000000000001</v>
      </c>
      <c r="I125" s="71">
        <f t="shared" si="70"/>
        <v>395.69</v>
      </c>
      <c r="J125" s="185">
        <f t="shared" si="71"/>
        <v>18</v>
      </c>
      <c r="K125" s="186">
        <f t="shared" si="72"/>
        <v>395.69</v>
      </c>
      <c r="L125" s="188">
        <v>1</v>
      </c>
      <c r="M125" s="188">
        <v>0</v>
      </c>
      <c r="N125" s="186">
        <f t="shared" si="73"/>
        <v>0</v>
      </c>
    </row>
    <row r="126" spans="1:14">
      <c r="A126" s="45" t="s">
        <v>213</v>
      </c>
      <c r="B126" s="45">
        <v>180474</v>
      </c>
      <c r="C126" s="33" t="s">
        <v>21</v>
      </c>
      <c r="D126" s="66" t="s">
        <v>214</v>
      </c>
      <c r="E126" s="45" t="s">
        <v>134</v>
      </c>
      <c r="F126" s="70">
        <v>16</v>
      </c>
      <c r="G126" s="47">
        <v>26.11</v>
      </c>
      <c r="H126" s="71">
        <f t="shared" si="74"/>
        <v>33.942999999999998</v>
      </c>
      <c r="I126" s="71">
        <f t="shared" si="70"/>
        <v>543.09</v>
      </c>
      <c r="J126" s="185">
        <f t="shared" si="71"/>
        <v>16</v>
      </c>
      <c r="K126" s="186">
        <f t="shared" si="72"/>
        <v>543.09</v>
      </c>
      <c r="L126" s="188">
        <v>1</v>
      </c>
      <c r="M126" s="188">
        <v>0</v>
      </c>
      <c r="N126" s="186">
        <f t="shared" si="73"/>
        <v>0</v>
      </c>
    </row>
    <row r="127" spans="1:14">
      <c r="A127" s="45" t="s">
        <v>215</v>
      </c>
      <c r="B127" s="45">
        <v>180248</v>
      </c>
      <c r="C127" s="33" t="s">
        <v>21</v>
      </c>
      <c r="D127" s="66" t="s">
        <v>294</v>
      </c>
      <c r="E127" s="45" t="s">
        <v>134</v>
      </c>
      <c r="F127" s="70">
        <v>8</v>
      </c>
      <c r="G127" s="47">
        <v>16.75</v>
      </c>
      <c r="H127" s="71">
        <f t="shared" si="74"/>
        <v>21.775000000000002</v>
      </c>
      <c r="I127" s="71">
        <f t="shared" si="70"/>
        <v>174.2</v>
      </c>
      <c r="J127" s="185">
        <f t="shared" si="71"/>
        <v>8</v>
      </c>
      <c r="K127" s="186">
        <f t="shared" si="72"/>
        <v>174.2</v>
      </c>
      <c r="L127" s="188">
        <v>1</v>
      </c>
      <c r="M127" s="188">
        <v>0</v>
      </c>
      <c r="N127" s="186">
        <f t="shared" si="73"/>
        <v>0</v>
      </c>
    </row>
    <row r="128" spans="1:14">
      <c r="A128" s="45" t="s">
        <v>217</v>
      </c>
      <c r="B128" s="45">
        <v>180247</v>
      </c>
      <c r="C128" s="33" t="s">
        <v>21</v>
      </c>
      <c r="D128" s="82" t="s">
        <v>295</v>
      </c>
      <c r="E128" s="45" t="s">
        <v>134</v>
      </c>
      <c r="F128" s="70">
        <v>2</v>
      </c>
      <c r="G128" s="47">
        <v>24.8</v>
      </c>
      <c r="H128" s="71">
        <f t="shared" si="74"/>
        <v>32.24</v>
      </c>
      <c r="I128" s="71">
        <f t="shared" si="70"/>
        <v>64.48</v>
      </c>
      <c r="J128" s="185">
        <f t="shared" si="71"/>
        <v>2</v>
      </c>
      <c r="K128" s="186">
        <f t="shared" si="72"/>
        <v>64.48</v>
      </c>
      <c r="L128" s="188">
        <v>1</v>
      </c>
      <c r="M128" s="188">
        <v>0</v>
      </c>
      <c r="N128" s="186">
        <f t="shared" si="73"/>
        <v>0</v>
      </c>
    </row>
    <row r="129" spans="1:14">
      <c r="A129" s="45" t="s">
        <v>219</v>
      </c>
      <c r="B129" s="45">
        <v>180249</v>
      </c>
      <c r="C129" s="33" t="s">
        <v>21</v>
      </c>
      <c r="D129" s="66" t="s">
        <v>216</v>
      </c>
      <c r="E129" s="45" t="s">
        <v>134</v>
      </c>
      <c r="F129" s="70">
        <v>4</v>
      </c>
      <c r="G129" s="47">
        <v>49.18</v>
      </c>
      <c r="H129" s="71">
        <f t="shared" si="74"/>
        <v>63.934000000000005</v>
      </c>
      <c r="I129" s="71">
        <f t="shared" si="70"/>
        <v>255.74</v>
      </c>
      <c r="J129" s="185">
        <f t="shared" si="71"/>
        <v>4</v>
      </c>
      <c r="K129" s="186">
        <f t="shared" si="72"/>
        <v>255.74</v>
      </c>
      <c r="L129" s="188">
        <v>1</v>
      </c>
      <c r="M129" s="188">
        <v>0</v>
      </c>
      <c r="N129" s="186">
        <f t="shared" si="73"/>
        <v>0</v>
      </c>
    </row>
    <row r="130" spans="1:14">
      <c r="A130" s="45" t="s">
        <v>221</v>
      </c>
      <c r="B130" s="45">
        <v>180245</v>
      </c>
      <c r="C130" s="33" t="s">
        <v>21</v>
      </c>
      <c r="D130" t="s">
        <v>218</v>
      </c>
      <c r="E130" s="45" t="s">
        <v>134</v>
      </c>
      <c r="F130" s="70">
        <v>12</v>
      </c>
      <c r="G130" s="47">
        <v>52.84</v>
      </c>
      <c r="H130" s="71">
        <f t="shared" si="74"/>
        <v>68.692000000000007</v>
      </c>
      <c r="I130" s="71">
        <f t="shared" si="70"/>
        <v>824.3</v>
      </c>
      <c r="J130" s="185">
        <f t="shared" si="71"/>
        <v>12</v>
      </c>
      <c r="K130" s="186">
        <f t="shared" si="72"/>
        <v>824.3</v>
      </c>
      <c r="L130" s="188">
        <v>1</v>
      </c>
      <c r="M130" s="188">
        <v>0</v>
      </c>
      <c r="N130" s="186">
        <f t="shared" si="73"/>
        <v>0</v>
      </c>
    </row>
    <row r="131" spans="1:14">
      <c r="A131" s="45" t="s">
        <v>223</v>
      </c>
      <c r="B131" s="45">
        <v>180259</v>
      </c>
      <c r="C131" s="33" t="s">
        <v>21</v>
      </c>
      <c r="D131" s="66" t="s">
        <v>220</v>
      </c>
      <c r="E131" s="45" t="s">
        <v>134</v>
      </c>
      <c r="F131" s="70">
        <v>32</v>
      </c>
      <c r="G131" s="47">
        <v>11.82</v>
      </c>
      <c r="H131" s="71">
        <f t="shared" si="74"/>
        <v>15.366000000000001</v>
      </c>
      <c r="I131" s="71">
        <f t="shared" si="70"/>
        <v>491.71</v>
      </c>
      <c r="J131" s="185">
        <f t="shared" si="71"/>
        <v>32</v>
      </c>
      <c r="K131" s="186">
        <f t="shared" si="72"/>
        <v>491.71</v>
      </c>
      <c r="L131" s="188">
        <v>1</v>
      </c>
      <c r="M131" s="188">
        <v>0</v>
      </c>
      <c r="N131" s="186">
        <f t="shared" si="73"/>
        <v>0</v>
      </c>
    </row>
    <row r="132" spans="1:14">
      <c r="A132" s="45" t="s">
        <v>225</v>
      </c>
      <c r="B132" s="45">
        <v>180257</v>
      </c>
      <c r="C132" s="33" t="s">
        <v>21</v>
      </c>
      <c r="D132" s="66" t="s">
        <v>222</v>
      </c>
      <c r="E132" s="45" t="s">
        <v>134</v>
      </c>
      <c r="F132" s="70">
        <v>40</v>
      </c>
      <c r="G132" s="47">
        <v>21.02</v>
      </c>
      <c r="H132" s="71">
        <f t="shared" si="74"/>
        <v>27.326000000000001</v>
      </c>
      <c r="I132" s="71">
        <f t="shared" si="70"/>
        <v>1093.04</v>
      </c>
      <c r="J132" s="185">
        <f t="shared" si="71"/>
        <v>40</v>
      </c>
      <c r="K132" s="186">
        <f t="shared" si="72"/>
        <v>1093.04</v>
      </c>
      <c r="L132" s="188">
        <v>1</v>
      </c>
      <c r="M132" s="188">
        <v>0</v>
      </c>
      <c r="N132" s="186">
        <f t="shared" si="73"/>
        <v>0</v>
      </c>
    </row>
    <row r="133" spans="1:14">
      <c r="A133" s="45" t="s">
        <v>227</v>
      </c>
      <c r="B133" s="45">
        <v>180476</v>
      </c>
      <c r="C133" s="33" t="s">
        <v>21</v>
      </c>
      <c r="D133" s="66" t="s">
        <v>224</v>
      </c>
      <c r="E133" s="45" t="s">
        <v>134</v>
      </c>
      <c r="F133" s="70">
        <v>9</v>
      </c>
      <c r="G133" s="47">
        <v>22.48</v>
      </c>
      <c r="H133" s="71">
        <f t="shared" si="74"/>
        <v>29.224</v>
      </c>
      <c r="I133" s="71">
        <f t="shared" si="70"/>
        <v>263.02</v>
      </c>
      <c r="J133" s="185">
        <f t="shared" si="71"/>
        <v>9</v>
      </c>
      <c r="K133" s="186">
        <f t="shared" si="72"/>
        <v>263.02</v>
      </c>
      <c r="L133" s="188">
        <v>1</v>
      </c>
      <c r="M133" s="188">
        <v>0</v>
      </c>
      <c r="N133" s="186">
        <f t="shared" si="73"/>
        <v>0</v>
      </c>
    </row>
    <row r="134" spans="1:14">
      <c r="A134" s="45" t="s">
        <v>229</v>
      </c>
      <c r="B134" s="45">
        <v>180252</v>
      </c>
      <c r="C134" s="33" t="s">
        <v>21</v>
      </c>
      <c r="D134" s="82" t="s">
        <v>296</v>
      </c>
      <c r="E134" s="45" t="s">
        <v>134</v>
      </c>
      <c r="F134" s="70">
        <v>3</v>
      </c>
      <c r="G134" s="47">
        <v>40.159999999999997</v>
      </c>
      <c r="H134" s="71">
        <f t="shared" si="74"/>
        <v>52.207999999999998</v>
      </c>
      <c r="I134" s="71">
        <f t="shared" si="70"/>
        <v>156.62</v>
      </c>
      <c r="J134" s="185">
        <f t="shared" si="71"/>
        <v>3</v>
      </c>
      <c r="K134" s="186">
        <f t="shared" si="72"/>
        <v>156.62</v>
      </c>
      <c r="L134" s="188">
        <v>1</v>
      </c>
      <c r="M134" s="188">
        <v>0</v>
      </c>
      <c r="N134" s="186">
        <f t="shared" si="73"/>
        <v>0</v>
      </c>
    </row>
    <row r="135" spans="1:14">
      <c r="A135" s="45" t="s">
        <v>231</v>
      </c>
      <c r="B135" s="45">
        <v>180093</v>
      </c>
      <c r="C135" s="33" t="s">
        <v>21</v>
      </c>
      <c r="D135" s="66" t="s">
        <v>226</v>
      </c>
      <c r="E135" s="45" t="s">
        <v>134</v>
      </c>
      <c r="F135" s="70">
        <v>4</v>
      </c>
      <c r="G135" s="47">
        <v>31.08</v>
      </c>
      <c r="H135" s="71">
        <f t="shared" si="74"/>
        <v>40.403999999999996</v>
      </c>
      <c r="I135" s="71">
        <f t="shared" si="70"/>
        <v>161.62</v>
      </c>
      <c r="J135" s="185">
        <f t="shared" si="71"/>
        <v>4</v>
      </c>
      <c r="K135" s="186">
        <f t="shared" si="72"/>
        <v>161.62</v>
      </c>
      <c r="L135" s="188">
        <v>1</v>
      </c>
      <c r="M135" s="188">
        <v>0</v>
      </c>
      <c r="N135" s="186">
        <f t="shared" si="73"/>
        <v>0</v>
      </c>
    </row>
    <row r="136" spans="1:14">
      <c r="A136" s="45" t="s">
        <v>297</v>
      </c>
      <c r="B136" s="45">
        <v>180105</v>
      </c>
      <c r="C136" s="33" t="s">
        <v>21</v>
      </c>
      <c r="D136" s="66" t="s">
        <v>228</v>
      </c>
      <c r="E136" s="45" t="s">
        <v>108</v>
      </c>
      <c r="F136" s="70">
        <v>40</v>
      </c>
      <c r="G136" s="47">
        <v>18.02</v>
      </c>
      <c r="H136" s="71">
        <f t="shared" si="74"/>
        <v>23.426000000000002</v>
      </c>
      <c r="I136" s="71">
        <f t="shared" si="70"/>
        <v>937.04</v>
      </c>
      <c r="J136" s="185">
        <f t="shared" si="71"/>
        <v>40</v>
      </c>
      <c r="K136" s="186">
        <f t="shared" si="72"/>
        <v>937.04</v>
      </c>
      <c r="L136" s="188">
        <v>1</v>
      </c>
      <c r="M136" s="188">
        <v>0</v>
      </c>
      <c r="N136" s="186">
        <f t="shared" si="73"/>
        <v>0</v>
      </c>
    </row>
    <row r="137" spans="1:14">
      <c r="A137" s="45" t="s">
        <v>298</v>
      </c>
      <c r="B137" s="45">
        <v>180104</v>
      </c>
      <c r="C137" s="33" t="s">
        <v>21</v>
      </c>
      <c r="D137" s="66" t="s">
        <v>230</v>
      </c>
      <c r="E137" s="45" t="s">
        <v>108</v>
      </c>
      <c r="F137" s="70">
        <v>80</v>
      </c>
      <c r="G137" s="47">
        <v>24.17</v>
      </c>
      <c r="H137" s="71">
        <f t="shared" si="74"/>
        <v>31.421000000000003</v>
      </c>
      <c r="I137" s="71">
        <f t="shared" si="70"/>
        <v>2513.6799999999998</v>
      </c>
      <c r="J137" s="185">
        <f t="shared" si="71"/>
        <v>80</v>
      </c>
      <c r="K137" s="186">
        <f t="shared" si="72"/>
        <v>2513.6799999999998</v>
      </c>
      <c r="L137" s="188">
        <v>1</v>
      </c>
      <c r="M137" s="188">
        <v>0</v>
      </c>
      <c r="N137" s="186">
        <f t="shared" si="73"/>
        <v>0</v>
      </c>
    </row>
    <row r="138" spans="1:14">
      <c r="A138" s="45" t="s">
        <v>299</v>
      </c>
      <c r="B138" s="45">
        <v>180102</v>
      </c>
      <c r="C138" s="33" t="s">
        <v>21</v>
      </c>
      <c r="D138" s="66" t="s">
        <v>232</v>
      </c>
      <c r="E138" s="45" t="s">
        <v>108</v>
      </c>
      <c r="F138" s="70">
        <v>180</v>
      </c>
      <c r="G138" s="47">
        <v>41.02</v>
      </c>
      <c r="H138" s="71">
        <f t="shared" si="74"/>
        <v>53.326000000000008</v>
      </c>
      <c r="I138" s="71">
        <f t="shared" si="70"/>
        <v>9598.68</v>
      </c>
      <c r="J138" s="185">
        <f t="shared" si="71"/>
        <v>180</v>
      </c>
      <c r="K138" s="186">
        <f t="shared" si="72"/>
        <v>9598.68</v>
      </c>
      <c r="L138" s="188">
        <v>1</v>
      </c>
      <c r="M138" s="188">
        <v>0</v>
      </c>
      <c r="N138" s="186">
        <f t="shared" si="73"/>
        <v>0</v>
      </c>
    </row>
    <row r="139" spans="1:14">
      <c r="A139" s="45" t="s">
        <v>300</v>
      </c>
      <c r="B139" s="45">
        <v>180678</v>
      </c>
      <c r="C139" s="33" t="s">
        <v>21</v>
      </c>
      <c r="D139" s="66" t="s">
        <v>301</v>
      </c>
      <c r="E139" s="45" t="s">
        <v>134</v>
      </c>
      <c r="F139" s="70">
        <v>13</v>
      </c>
      <c r="G139" s="47">
        <v>571.04999999999995</v>
      </c>
      <c r="H139" s="71">
        <f t="shared" si="74"/>
        <v>742.36500000000001</v>
      </c>
      <c r="I139" s="71">
        <f t="shared" si="70"/>
        <v>9650.75</v>
      </c>
      <c r="J139" s="185">
        <f t="shared" si="71"/>
        <v>13</v>
      </c>
      <c r="K139" s="186">
        <f t="shared" si="72"/>
        <v>9650.75</v>
      </c>
      <c r="L139" s="188">
        <v>1</v>
      </c>
      <c r="M139" s="188">
        <v>0</v>
      </c>
      <c r="N139" s="186">
        <f t="shared" si="73"/>
        <v>0</v>
      </c>
    </row>
    <row r="140" spans="1:14">
      <c r="A140" s="39"/>
      <c r="B140" s="40"/>
      <c r="C140" s="40"/>
      <c r="D140" s="40"/>
      <c r="E140" s="40"/>
      <c r="F140" s="40"/>
      <c r="G140" s="41" t="s">
        <v>31</v>
      </c>
      <c r="H140" s="68"/>
      <c r="I140" s="69">
        <f>SUM(I120:I139)</f>
        <v>28663.25</v>
      </c>
      <c r="J140" s="182" t="s">
        <v>500</v>
      </c>
      <c r="K140" s="183">
        <f>SUM(K120:K139)</f>
        <v>28663.25</v>
      </c>
      <c r="L140" s="182">
        <f>K140/I140</f>
        <v>1</v>
      </c>
      <c r="M140" s="184">
        <f t="shared" ref="M140" si="75">N140/I140</f>
        <v>0</v>
      </c>
      <c r="N140" s="183">
        <f>SUM(N120:N139)</f>
        <v>0</v>
      </c>
    </row>
    <row r="141" spans="1:14">
      <c r="A141" s="39"/>
      <c r="B141" s="40"/>
      <c r="C141" s="40"/>
      <c r="D141" s="40"/>
      <c r="E141" s="40"/>
      <c r="F141" s="40"/>
      <c r="G141" s="41"/>
      <c r="H141" s="68"/>
      <c r="I141" s="69"/>
      <c r="J141" s="185"/>
      <c r="K141" s="186"/>
      <c r="L141" s="188"/>
      <c r="M141" s="188"/>
      <c r="N141" s="186"/>
    </row>
    <row r="142" spans="1:14">
      <c r="A142" s="96" t="s">
        <v>233</v>
      </c>
      <c r="B142" s="97"/>
      <c r="C142" s="97"/>
      <c r="D142" s="92" t="s">
        <v>234</v>
      </c>
      <c r="E142" s="98"/>
      <c r="F142" s="99"/>
      <c r="G142" s="100"/>
      <c r="H142" s="101"/>
      <c r="I142" s="101"/>
      <c r="J142" s="185"/>
      <c r="K142" s="186"/>
      <c r="L142" s="188"/>
      <c r="M142" s="188"/>
      <c r="N142" s="186"/>
    </row>
    <row r="143" spans="1:14">
      <c r="A143" s="45" t="s">
        <v>235</v>
      </c>
      <c r="B143" s="45">
        <v>190303</v>
      </c>
      <c r="C143" s="33" t="s">
        <v>21</v>
      </c>
      <c r="D143" s="102" t="s">
        <v>236</v>
      </c>
      <c r="E143" s="45" t="s">
        <v>134</v>
      </c>
      <c r="F143" s="70">
        <v>1</v>
      </c>
      <c r="G143" s="47">
        <v>1397.09</v>
      </c>
      <c r="H143" s="71">
        <f t="shared" ref="H143:H150" si="76">1.3*G143</f>
        <v>1816.2169999999999</v>
      </c>
      <c r="I143" s="71">
        <f t="shared" ref="I143:I150" si="77">ROUND((F143*H143),2)</f>
        <v>1816.22</v>
      </c>
      <c r="J143" s="185">
        <f t="shared" ref="J143:J150" si="78">F143*L143</f>
        <v>0</v>
      </c>
      <c r="K143" s="186">
        <f t="shared" ref="K143:K150" si="79">I143*L143</f>
        <v>0</v>
      </c>
      <c r="L143" s="188">
        <v>0</v>
      </c>
      <c r="M143" s="188">
        <v>0</v>
      </c>
      <c r="N143" s="186">
        <f t="shared" ref="N143:N150" si="80">I143*M143</f>
        <v>0</v>
      </c>
    </row>
    <row r="144" spans="1:14">
      <c r="A144" s="45" t="s">
        <v>237</v>
      </c>
      <c r="B144" s="45">
        <v>190090</v>
      </c>
      <c r="C144" s="33" t="s">
        <v>21</v>
      </c>
      <c r="D144" s="82" t="s">
        <v>302</v>
      </c>
      <c r="E144" s="45" t="s">
        <v>134</v>
      </c>
      <c r="F144" s="70">
        <v>5</v>
      </c>
      <c r="G144" s="47">
        <v>434.89</v>
      </c>
      <c r="H144" s="71">
        <f t="shared" si="76"/>
        <v>565.35699999999997</v>
      </c>
      <c r="I144" s="71">
        <f t="shared" si="77"/>
        <v>2826.79</v>
      </c>
      <c r="J144" s="185">
        <f t="shared" si="78"/>
        <v>0</v>
      </c>
      <c r="K144" s="186">
        <f t="shared" si="79"/>
        <v>0</v>
      </c>
      <c r="L144" s="188">
        <v>0</v>
      </c>
      <c r="M144" s="188">
        <v>0</v>
      </c>
      <c r="N144" s="186">
        <f t="shared" si="80"/>
        <v>0</v>
      </c>
    </row>
    <row r="145" spans="1:14">
      <c r="A145" s="45" t="s">
        <v>303</v>
      </c>
      <c r="B145" s="45">
        <v>190304</v>
      </c>
      <c r="C145" s="33" t="s">
        <v>21</v>
      </c>
      <c r="D145" s="94" t="s">
        <v>238</v>
      </c>
      <c r="E145" s="45" t="s">
        <v>134</v>
      </c>
      <c r="F145" s="70">
        <v>1</v>
      </c>
      <c r="G145" s="47">
        <v>1123.6099999999999</v>
      </c>
      <c r="H145" s="71">
        <f t="shared" si="76"/>
        <v>1460.693</v>
      </c>
      <c r="I145" s="71">
        <f t="shared" si="77"/>
        <v>1460.69</v>
      </c>
      <c r="J145" s="185">
        <f t="shared" si="78"/>
        <v>0</v>
      </c>
      <c r="K145" s="186">
        <f t="shared" si="79"/>
        <v>0</v>
      </c>
      <c r="L145" s="188">
        <v>0</v>
      </c>
      <c r="M145" s="188">
        <v>0</v>
      </c>
      <c r="N145" s="186">
        <f t="shared" si="80"/>
        <v>0</v>
      </c>
    </row>
    <row r="146" spans="1:14">
      <c r="A146" s="45" t="s">
        <v>304</v>
      </c>
      <c r="B146" s="45">
        <v>190401</v>
      </c>
      <c r="C146" s="33" t="s">
        <v>21</v>
      </c>
      <c r="D146" s="66" t="s">
        <v>305</v>
      </c>
      <c r="E146" s="45" t="s">
        <v>134</v>
      </c>
      <c r="F146" s="70">
        <v>2</v>
      </c>
      <c r="G146" s="105">
        <v>667.99</v>
      </c>
      <c r="H146" s="71">
        <f t="shared" si="76"/>
        <v>868.38700000000006</v>
      </c>
      <c r="I146" s="71">
        <f t="shared" si="77"/>
        <v>1736.77</v>
      </c>
      <c r="J146" s="185">
        <f t="shared" si="78"/>
        <v>0</v>
      </c>
      <c r="K146" s="186">
        <f t="shared" si="79"/>
        <v>0</v>
      </c>
      <c r="L146" s="188">
        <v>0</v>
      </c>
      <c r="M146" s="188">
        <v>0</v>
      </c>
      <c r="N146" s="186">
        <f t="shared" si="80"/>
        <v>0</v>
      </c>
    </row>
    <row r="147" spans="1:14">
      <c r="A147" s="45" t="s">
        <v>239</v>
      </c>
      <c r="B147" s="45">
        <v>190085</v>
      </c>
      <c r="C147" s="33" t="s">
        <v>21</v>
      </c>
      <c r="D147" t="s">
        <v>306</v>
      </c>
      <c r="E147" s="45" t="s">
        <v>134</v>
      </c>
      <c r="F147" s="70">
        <v>1</v>
      </c>
      <c r="G147" s="105">
        <v>857.22</v>
      </c>
      <c r="H147" s="71">
        <f t="shared" si="76"/>
        <v>1114.386</v>
      </c>
      <c r="I147" s="71">
        <f t="shared" si="77"/>
        <v>1114.3900000000001</v>
      </c>
      <c r="J147" s="185">
        <f t="shared" si="78"/>
        <v>0</v>
      </c>
      <c r="K147" s="186">
        <f t="shared" si="79"/>
        <v>0</v>
      </c>
      <c r="L147" s="188">
        <v>0</v>
      </c>
      <c r="M147" s="188">
        <v>0</v>
      </c>
      <c r="N147" s="186">
        <f t="shared" si="80"/>
        <v>0</v>
      </c>
    </row>
    <row r="148" spans="1:14">
      <c r="A148" s="45" t="s">
        <v>307</v>
      </c>
      <c r="B148" s="45">
        <v>190787</v>
      </c>
      <c r="C148" s="33" t="s">
        <v>21</v>
      </c>
      <c r="D148" s="94" t="s">
        <v>308</v>
      </c>
      <c r="E148" s="45" t="s">
        <v>134</v>
      </c>
      <c r="F148" s="70">
        <v>4</v>
      </c>
      <c r="G148" s="105">
        <v>108.41</v>
      </c>
      <c r="H148" s="71">
        <f t="shared" si="76"/>
        <v>140.93299999999999</v>
      </c>
      <c r="I148" s="71">
        <f t="shared" si="77"/>
        <v>563.73</v>
      </c>
      <c r="J148" s="185">
        <f t="shared" si="78"/>
        <v>0</v>
      </c>
      <c r="K148" s="186">
        <f t="shared" si="79"/>
        <v>0</v>
      </c>
      <c r="L148" s="188">
        <v>0</v>
      </c>
      <c r="M148" s="188">
        <v>0</v>
      </c>
      <c r="N148" s="186">
        <f t="shared" si="80"/>
        <v>0</v>
      </c>
    </row>
    <row r="149" spans="1:14">
      <c r="A149" s="45" t="s">
        <v>309</v>
      </c>
      <c r="B149" s="45">
        <v>110653</v>
      </c>
      <c r="C149" s="33" t="s">
        <v>21</v>
      </c>
      <c r="D149" s="94" t="s">
        <v>310</v>
      </c>
      <c r="E149" s="104" t="s">
        <v>44</v>
      </c>
      <c r="F149" s="70">
        <v>2.84</v>
      </c>
      <c r="G149" s="105">
        <v>533.54</v>
      </c>
      <c r="H149" s="71">
        <f t="shared" si="76"/>
        <v>693.60199999999998</v>
      </c>
      <c r="I149" s="71">
        <f t="shared" si="77"/>
        <v>1969.83</v>
      </c>
      <c r="J149" s="185">
        <f t="shared" si="78"/>
        <v>0</v>
      </c>
      <c r="K149" s="186">
        <f t="shared" si="79"/>
        <v>0</v>
      </c>
      <c r="L149" s="188">
        <v>0</v>
      </c>
      <c r="M149" s="188">
        <v>0</v>
      </c>
      <c r="N149" s="186">
        <f t="shared" si="80"/>
        <v>0</v>
      </c>
    </row>
    <row r="150" spans="1:14">
      <c r="A150" s="45" t="s">
        <v>311</v>
      </c>
      <c r="B150" s="45">
        <v>190716</v>
      </c>
      <c r="C150" s="33" t="s">
        <v>21</v>
      </c>
      <c r="D150" s="82" t="s">
        <v>240</v>
      </c>
      <c r="E150" s="104" t="s">
        <v>108</v>
      </c>
      <c r="F150" s="70">
        <v>6.2</v>
      </c>
      <c r="G150" s="105">
        <v>280.77999999999997</v>
      </c>
      <c r="H150" s="71">
        <f t="shared" si="76"/>
        <v>365.01399999999995</v>
      </c>
      <c r="I150" s="71">
        <f t="shared" si="77"/>
        <v>2263.09</v>
      </c>
      <c r="J150" s="185">
        <f t="shared" si="78"/>
        <v>0</v>
      </c>
      <c r="K150" s="186">
        <f t="shared" si="79"/>
        <v>0</v>
      </c>
      <c r="L150" s="188">
        <v>0</v>
      </c>
      <c r="M150" s="188">
        <v>0</v>
      </c>
      <c r="N150" s="186">
        <f t="shared" si="80"/>
        <v>0</v>
      </c>
    </row>
    <row r="151" spans="1:14">
      <c r="A151" s="8"/>
      <c r="B151" s="6"/>
      <c r="C151" s="6"/>
      <c r="D151" s="76"/>
      <c r="E151" s="40"/>
      <c r="F151" s="40"/>
      <c r="G151" s="41" t="s">
        <v>31</v>
      </c>
      <c r="H151" s="68"/>
      <c r="I151" s="69">
        <f>SUM(I143:I150)</f>
        <v>13751.51</v>
      </c>
      <c r="J151" s="182" t="s">
        <v>499</v>
      </c>
      <c r="K151" s="183">
        <f>SUM(K143:K150)</f>
        <v>0</v>
      </c>
      <c r="L151" s="182">
        <f>K151/I151</f>
        <v>0</v>
      </c>
      <c r="M151" s="184">
        <f t="shared" ref="M151" si="81">N151/I151</f>
        <v>0</v>
      </c>
      <c r="N151" s="183">
        <f>SUM(N143:N150)</f>
        <v>0</v>
      </c>
    </row>
    <row r="152" spans="1:14">
      <c r="A152" s="39"/>
      <c r="B152" s="40"/>
      <c r="C152" s="40"/>
      <c r="D152" s="40"/>
      <c r="E152" s="40"/>
      <c r="F152" s="40"/>
      <c r="G152" s="41"/>
      <c r="H152" s="68"/>
      <c r="I152" s="69"/>
      <c r="J152" s="185"/>
      <c r="K152" s="186"/>
      <c r="L152" s="188"/>
      <c r="M152" s="188"/>
      <c r="N152" s="186"/>
    </row>
    <row r="153" spans="1:14">
      <c r="A153" s="28" t="s">
        <v>241</v>
      </c>
      <c r="B153" s="29"/>
      <c r="C153" s="29"/>
      <c r="D153" s="30" t="s">
        <v>242</v>
      </c>
      <c r="E153" s="30"/>
      <c r="F153" s="31"/>
      <c r="G153" s="31"/>
      <c r="H153" s="65"/>
      <c r="I153" s="65"/>
      <c r="J153" s="185"/>
      <c r="K153" s="186"/>
      <c r="L153" s="188"/>
      <c r="M153" s="188"/>
      <c r="N153" s="186"/>
    </row>
    <row r="154" spans="1:14">
      <c r="A154" s="45" t="s">
        <v>243</v>
      </c>
      <c r="B154" s="45">
        <v>140240</v>
      </c>
      <c r="C154" s="33" t="s">
        <v>21</v>
      </c>
      <c r="D154" t="s">
        <v>244</v>
      </c>
      <c r="E154" s="45" t="s">
        <v>44</v>
      </c>
      <c r="F154" s="70">
        <v>366.52</v>
      </c>
      <c r="G154" s="47">
        <v>78.77</v>
      </c>
      <c r="H154" s="71">
        <f>1.3*G154</f>
        <v>102.401</v>
      </c>
      <c r="I154" s="71">
        <f t="shared" ref="I154" si="82">ROUND((F154*H154),2)</f>
        <v>37532.01</v>
      </c>
      <c r="J154" s="185">
        <f t="shared" ref="J154" si="83">F154*L154</f>
        <v>366.52</v>
      </c>
      <c r="K154" s="186">
        <f t="shared" ref="K154" si="84">I154*L154</f>
        <v>37532.01</v>
      </c>
      <c r="L154" s="188">
        <v>1</v>
      </c>
      <c r="M154" s="188">
        <v>0</v>
      </c>
      <c r="N154" s="186">
        <f t="shared" ref="N154" si="85">I154*M154</f>
        <v>0</v>
      </c>
    </row>
    <row r="155" spans="1:14">
      <c r="A155" s="39"/>
      <c r="B155" s="40"/>
      <c r="C155" s="40"/>
      <c r="D155" s="40"/>
      <c r="E155" s="40"/>
      <c r="F155" s="40"/>
      <c r="G155" s="41" t="s">
        <v>31</v>
      </c>
      <c r="H155" s="68"/>
      <c r="I155" s="69">
        <f>SUM(I154:I154)</f>
        <v>37532.01</v>
      </c>
      <c r="J155" s="182" t="s">
        <v>498</v>
      </c>
      <c r="K155" s="183">
        <f>SUM(K154)</f>
        <v>37532.01</v>
      </c>
      <c r="L155" s="182">
        <f>K155/I155</f>
        <v>1</v>
      </c>
      <c r="M155" s="184">
        <f t="shared" ref="M155" si="86">N155/I155</f>
        <v>0</v>
      </c>
      <c r="N155" s="183">
        <f>SUM(N154)</f>
        <v>0</v>
      </c>
    </row>
    <row r="156" spans="1:14">
      <c r="A156" s="39"/>
      <c r="B156" s="40"/>
      <c r="C156" s="40"/>
      <c r="D156" s="40"/>
      <c r="E156" s="40"/>
      <c r="F156" s="40"/>
      <c r="G156" s="41"/>
      <c r="H156" s="68"/>
      <c r="I156" s="69"/>
      <c r="J156" s="185"/>
      <c r="K156" s="186"/>
      <c r="L156" s="188"/>
      <c r="M156" s="188"/>
      <c r="N156" s="186"/>
    </row>
    <row r="157" spans="1:14">
      <c r="A157" s="28" t="s">
        <v>245</v>
      </c>
      <c r="B157" s="29"/>
      <c r="C157" s="29"/>
      <c r="D157" s="30" t="s">
        <v>246</v>
      </c>
      <c r="E157" s="30"/>
      <c r="F157" s="31"/>
      <c r="G157" s="31"/>
      <c r="H157" s="65"/>
      <c r="I157" s="65"/>
      <c r="J157" s="185"/>
      <c r="K157" s="186"/>
      <c r="L157" s="188"/>
      <c r="M157" s="188"/>
      <c r="N157" s="186"/>
    </row>
    <row r="158" spans="1:14">
      <c r="A158" s="32" t="s">
        <v>247</v>
      </c>
      <c r="B158" s="33">
        <v>150253</v>
      </c>
      <c r="C158" s="34" t="s">
        <v>21</v>
      </c>
      <c r="D158" s="66" t="s">
        <v>248</v>
      </c>
      <c r="E158" s="32" t="s">
        <v>44</v>
      </c>
      <c r="F158" s="67">
        <f>F79+F80</f>
        <v>1503.2</v>
      </c>
      <c r="G158" s="37">
        <v>43.62</v>
      </c>
      <c r="H158" s="38">
        <f>1.3*G158</f>
        <v>56.705999999999996</v>
      </c>
      <c r="I158" s="38">
        <f t="shared" ref="I158:I159" si="87">ROUND((F158*H158),2)</f>
        <v>85240.46</v>
      </c>
      <c r="J158" s="185">
        <f t="shared" ref="J158:J159" si="88">F158*L158</f>
        <v>1202.5600000000002</v>
      </c>
      <c r="K158" s="186">
        <f t="shared" ref="K158:K159" si="89">I158*L158</f>
        <v>68192.368000000002</v>
      </c>
      <c r="L158" s="188">
        <v>0.8</v>
      </c>
      <c r="M158" s="188">
        <v>0.15</v>
      </c>
      <c r="N158" s="186">
        <f t="shared" ref="N158:N159" si="90">I158*M158</f>
        <v>12786.069000000001</v>
      </c>
    </row>
    <row r="159" spans="1:14">
      <c r="A159" s="32" t="s">
        <v>249</v>
      </c>
      <c r="B159" s="33">
        <v>150606</v>
      </c>
      <c r="C159" s="34" t="s">
        <v>21</v>
      </c>
      <c r="D159" t="s">
        <v>250</v>
      </c>
      <c r="E159" s="32" t="s">
        <v>44</v>
      </c>
      <c r="F159" s="67">
        <v>64.319999999999993</v>
      </c>
      <c r="G159" s="37">
        <v>27.52</v>
      </c>
      <c r="H159" s="38">
        <f>1.3*G159</f>
        <v>35.776000000000003</v>
      </c>
      <c r="I159" s="38">
        <f t="shared" si="87"/>
        <v>2301.11</v>
      </c>
      <c r="J159" s="185">
        <f t="shared" si="88"/>
        <v>0</v>
      </c>
      <c r="K159" s="186">
        <f t="shared" si="89"/>
        <v>0</v>
      </c>
      <c r="L159" s="188">
        <v>0</v>
      </c>
      <c r="M159" s="188">
        <v>0</v>
      </c>
      <c r="N159" s="186">
        <f t="shared" si="90"/>
        <v>0</v>
      </c>
    </row>
    <row r="160" spans="1:14">
      <c r="A160" s="39"/>
      <c r="B160" s="40"/>
      <c r="C160" s="40"/>
      <c r="D160" s="40"/>
      <c r="E160" s="40"/>
      <c r="F160" s="40"/>
      <c r="G160" s="41" t="s">
        <v>31</v>
      </c>
      <c r="H160" s="68"/>
      <c r="I160" s="69">
        <f>SUM(I158:I159)</f>
        <v>87541.57</v>
      </c>
      <c r="J160" s="182" t="s">
        <v>497</v>
      </c>
      <c r="K160" s="183">
        <f>SUM(K159)</f>
        <v>0</v>
      </c>
      <c r="L160" s="182">
        <f>K160/I160</f>
        <v>0</v>
      </c>
      <c r="M160" s="184">
        <f t="shared" ref="M160" si="91">N160/I160</f>
        <v>0</v>
      </c>
      <c r="N160" s="183">
        <f>SUM(N159)</f>
        <v>0</v>
      </c>
    </row>
    <row r="161" spans="1:14">
      <c r="A161" s="48"/>
      <c r="B161" s="48"/>
      <c r="C161" s="48"/>
      <c r="D161" s="48"/>
      <c r="E161" s="48"/>
      <c r="F161" s="48"/>
      <c r="G161" s="49"/>
      <c r="H161" s="74"/>
      <c r="I161" s="75"/>
      <c r="J161" s="185"/>
      <c r="K161" s="186"/>
      <c r="L161" s="188"/>
      <c r="M161" s="188"/>
      <c r="N161" s="186"/>
    </row>
    <row r="162" spans="1:14">
      <c r="A162" s="28" t="s">
        <v>251</v>
      </c>
      <c r="B162" s="29"/>
      <c r="C162" s="29"/>
      <c r="D162" s="30" t="s">
        <v>63</v>
      </c>
      <c r="E162" s="30"/>
      <c r="F162" s="31"/>
      <c r="G162" s="31"/>
      <c r="H162" s="65"/>
      <c r="I162" s="65"/>
      <c r="J162" s="185"/>
      <c r="K162" s="186"/>
      <c r="L162" s="188"/>
      <c r="M162" s="188"/>
      <c r="N162" s="186"/>
    </row>
    <row r="163" spans="1:14">
      <c r="A163" s="32" t="s">
        <v>252</v>
      </c>
      <c r="B163" s="34">
        <v>241470</v>
      </c>
      <c r="C163" s="34" t="s">
        <v>21</v>
      </c>
      <c r="D163" s="94" t="s">
        <v>253</v>
      </c>
      <c r="E163" s="95" t="s">
        <v>190</v>
      </c>
      <c r="F163" s="67">
        <v>160</v>
      </c>
      <c r="G163" s="37">
        <v>348.98</v>
      </c>
      <c r="H163" s="38">
        <f>1.3*G163</f>
        <v>453.67400000000004</v>
      </c>
      <c r="I163" s="38">
        <f t="shared" ref="I163" si="92">ROUND((F163*H163),2)</f>
        <v>72587.839999999997</v>
      </c>
      <c r="J163" s="185">
        <f t="shared" ref="J163" si="93">F163*L163</f>
        <v>120</v>
      </c>
      <c r="K163" s="186">
        <f t="shared" ref="K163" si="94">I163*L163</f>
        <v>54440.88</v>
      </c>
      <c r="L163" s="188">
        <v>0.75</v>
      </c>
      <c r="M163" s="188">
        <v>0.25</v>
      </c>
      <c r="N163" s="186">
        <f t="shared" ref="N163" si="95">I163*M163</f>
        <v>18146.96</v>
      </c>
    </row>
    <row r="164" spans="1:14">
      <c r="A164" s="39"/>
      <c r="B164" s="40"/>
      <c r="C164" s="40"/>
      <c r="D164" s="40"/>
      <c r="E164" s="40"/>
      <c r="F164" s="40"/>
      <c r="G164" s="41" t="s">
        <v>31</v>
      </c>
      <c r="H164" s="68"/>
      <c r="I164" s="69">
        <f>SUM(I163:I163)</f>
        <v>72587.839999999997</v>
      </c>
      <c r="J164" s="182" t="s">
        <v>496</v>
      </c>
      <c r="K164" s="183">
        <f>SUM(K163)</f>
        <v>54440.88</v>
      </c>
      <c r="L164" s="188">
        <v>0</v>
      </c>
      <c r="M164" s="188">
        <v>0</v>
      </c>
      <c r="N164" s="183">
        <f>SUM(N163)</f>
        <v>18146.96</v>
      </c>
    </row>
    <row r="165" spans="1:14">
      <c r="A165" s="57"/>
      <c r="B165" s="57"/>
      <c r="C165" s="57"/>
      <c r="D165" s="57"/>
      <c r="E165" s="25"/>
      <c r="F165" s="108"/>
      <c r="G165" s="109"/>
      <c r="H165" s="109"/>
      <c r="I165" s="109"/>
      <c r="J165" s="185"/>
      <c r="K165" s="186"/>
      <c r="L165" s="188"/>
      <c r="M165" s="188"/>
      <c r="N165" s="186"/>
    </row>
    <row r="166" spans="1:14">
      <c r="A166" s="28" t="s">
        <v>265</v>
      </c>
      <c r="B166" s="29"/>
      <c r="C166" s="29"/>
      <c r="D166" s="30" t="s">
        <v>266</v>
      </c>
      <c r="E166" s="30"/>
      <c r="F166" s="31"/>
      <c r="G166" s="31"/>
      <c r="H166" s="65"/>
      <c r="I166" s="65"/>
      <c r="J166" s="185"/>
      <c r="K166" s="186"/>
      <c r="L166" s="188"/>
      <c r="M166" s="188"/>
      <c r="N166" s="186"/>
    </row>
    <row r="167" spans="1:14">
      <c r="A167" s="32" t="s">
        <v>267</v>
      </c>
      <c r="B167" s="110">
        <v>270220</v>
      </c>
      <c r="C167" s="34" t="s">
        <v>21</v>
      </c>
      <c r="D167" s="111" t="s">
        <v>268</v>
      </c>
      <c r="E167" s="32" t="s">
        <v>44</v>
      </c>
      <c r="F167" s="67">
        <v>718.97</v>
      </c>
      <c r="G167" s="37">
        <v>7.26</v>
      </c>
      <c r="H167" s="38">
        <f>1.3*G167</f>
        <v>9.4380000000000006</v>
      </c>
      <c r="I167" s="38">
        <f t="shared" ref="I167" si="96">ROUND((F167*H167),2)</f>
        <v>6785.64</v>
      </c>
      <c r="J167" s="185">
        <f t="shared" ref="J167" si="97">F167*L167</f>
        <v>0</v>
      </c>
      <c r="K167" s="186">
        <f t="shared" ref="K167" si="98">I167*L167</f>
        <v>0</v>
      </c>
      <c r="L167" s="188">
        <v>0</v>
      </c>
      <c r="M167" s="188">
        <v>0</v>
      </c>
      <c r="N167" s="186">
        <f t="shared" ref="N167" si="99">I167*M167</f>
        <v>0</v>
      </c>
    </row>
    <row r="168" spans="1:14">
      <c r="A168" s="39"/>
      <c r="B168" s="40"/>
      <c r="C168" s="40"/>
      <c r="D168" s="40"/>
      <c r="E168" s="40"/>
      <c r="F168" s="40"/>
      <c r="G168" s="41" t="s">
        <v>31</v>
      </c>
      <c r="H168" s="68"/>
      <c r="I168" s="69">
        <f>SUM(I167:I167)</f>
        <v>6785.64</v>
      </c>
      <c r="J168" s="182" t="s">
        <v>495</v>
      </c>
      <c r="K168" s="183">
        <f>SUM(K167)</f>
        <v>0</v>
      </c>
      <c r="L168" s="182">
        <f>K168/I168</f>
        <v>0</v>
      </c>
      <c r="M168" s="184">
        <f t="shared" ref="M168" si="100">N168/I168</f>
        <v>0</v>
      </c>
      <c r="N168" s="183">
        <f>SUM(N167)</f>
        <v>0</v>
      </c>
    </row>
    <row r="169" spans="1:14">
      <c r="A169" s="112"/>
      <c r="B169" s="112"/>
      <c r="C169" s="112"/>
      <c r="D169" s="49"/>
      <c r="E169" s="113"/>
      <c r="F169" s="113"/>
      <c r="G169" s="114"/>
      <c r="H169" s="115"/>
      <c r="I169" s="116"/>
    </row>
    <row r="170" spans="1:14" ht="15" thickBot="1">
      <c r="A170" s="60"/>
      <c r="B170" s="61"/>
      <c r="C170" s="61"/>
      <c r="D170" s="62"/>
      <c r="E170" s="62"/>
      <c r="F170" s="62"/>
      <c r="G170" s="63" t="s">
        <v>66</v>
      </c>
      <c r="H170" s="117"/>
      <c r="I170" s="117">
        <f>SUM(I19+I25+I34+I45+I49+I53+I60+I67+I74+I82+I91+I117+I140+I151+I155+I160+I164+I168)</f>
        <v>1966198.41</v>
      </c>
      <c r="J170" s="189" t="s">
        <v>481</v>
      </c>
      <c r="K170" s="190">
        <f>K168+K164+K160+K155+K151+K140+K117+K91+K82+K74+K67+K60+K53+K49+K45+K34+K25+K19</f>
        <v>1771774.5349999997</v>
      </c>
      <c r="L170" s="191">
        <f>ROUND(K170/I170,4)</f>
        <v>0.90110000000000001</v>
      </c>
      <c r="M170" s="191">
        <f>ROUND(N170/I170,4)</f>
        <v>6.3700000000000007E-2</v>
      </c>
      <c r="N170" s="190">
        <f>N168+N164+N160+N155+N151+N140+N117+N91+N82+N74+N67+N60+N53+N49+N45+N34+N25+N19</f>
        <v>125345.14249999997</v>
      </c>
    </row>
    <row r="171" spans="1:14" ht="15" thickBot="1">
      <c r="A171" s="192" t="s">
        <v>483</v>
      </c>
      <c r="B171" s="193"/>
      <c r="C171" s="193"/>
      <c r="D171" s="196"/>
      <c r="E171" s="211" t="s">
        <v>486</v>
      </c>
      <c r="F171" s="209"/>
      <c r="G171" s="209"/>
      <c r="H171" s="209"/>
      <c r="I171" s="210"/>
      <c r="J171" s="192" t="s">
        <v>482</v>
      </c>
      <c r="K171" s="193"/>
      <c r="L171" s="193"/>
      <c r="M171" s="194"/>
      <c r="N171" s="195"/>
    </row>
    <row r="172" spans="1:14">
      <c r="A172" s="197"/>
      <c r="B172" s="198"/>
      <c r="C172" s="198"/>
      <c r="D172" s="199"/>
      <c r="E172" s="251" t="s">
        <v>487</v>
      </c>
      <c r="F172" s="252"/>
      <c r="G172" s="252"/>
      <c r="H172" s="252"/>
      <c r="I172" s="253"/>
      <c r="J172" s="242">
        <f>N170</f>
        <v>125345.14249999997</v>
      </c>
      <c r="K172" s="243"/>
      <c r="L172" s="243"/>
      <c r="M172" s="243"/>
      <c r="N172" s="244"/>
    </row>
    <row r="173" spans="1:14">
      <c r="A173" s="197"/>
      <c r="B173" s="198"/>
      <c r="C173" s="198"/>
      <c r="D173" s="199"/>
      <c r="E173" s="254"/>
      <c r="F173" s="252"/>
      <c r="G173" s="252"/>
      <c r="H173" s="252"/>
      <c r="I173" s="253"/>
      <c r="J173" s="245"/>
      <c r="K173" s="246"/>
      <c r="L173" s="246"/>
      <c r="M173" s="246"/>
      <c r="N173" s="247"/>
    </row>
    <row r="174" spans="1:14">
      <c r="A174" s="197"/>
      <c r="B174" s="198"/>
      <c r="C174" s="198"/>
      <c r="D174" s="199"/>
      <c r="E174" s="254"/>
      <c r="F174" s="252"/>
      <c r="G174" s="252"/>
      <c r="H174" s="252"/>
      <c r="I174" s="253"/>
      <c r="J174" s="245"/>
      <c r="K174" s="246"/>
      <c r="L174" s="246"/>
      <c r="M174" s="246"/>
      <c r="N174" s="247"/>
    </row>
    <row r="175" spans="1:14">
      <c r="A175" s="197"/>
      <c r="B175" s="198"/>
      <c r="C175" s="198"/>
      <c r="D175" s="199"/>
      <c r="E175" s="254"/>
      <c r="F175" s="252"/>
      <c r="G175" s="252"/>
      <c r="H175" s="252"/>
      <c r="I175" s="253"/>
      <c r="J175" s="245"/>
      <c r="K175" s="246"/>
      <c r="L175" s="246"/>
      <c r="M175" s="246"/>
      <c r="N175" s="247"/>
    </row>
    <row r="176" spans="1:14">
      <c r="A176" s="236" t="s">
        <v>484</v>
      </c>
      <c r="B176" s="237"/>
      <c r="C176" s="237"/>
      <c r="D176" s="238"/>
      <c r="E176" s="254"/>
      <c r="F176" s="252"/>
      <c r="G176" s="252"/>
      <c r="H176" s="252"/>
      <c r="I176" s="253"/>
      <c r="J176" s="245"/>
      <c r="K176" s="246"/>
      <c r="L176" s="246"/>
      <c r="M176" s="246"/>
      <c r="N176" s="247"/>
    </row>
    <row r="177" spans="1:14" ht="15" thickBot="1">
      <c r="A177" s="239" t="s">
        <v>485</v>
      </c>
      <c r="B177" s="240"/>
      <c r="C177" s="240"/>
      <c r="D177" s="241"/>
      <c r="E177" s="255"/>
      <c r="F177" s="256"/>
      <c r="G177" s="256"/>
      <c r="H177" s="256"/>
      <c r="I177" s="257"/>
      <c r="J177" s="248"/>
      <c r="K177" s="249"/>
      <c r="L177" s="249"/>
      <c r="M177" s="249"/>
      <c r="N177" s="250"/>
    </row>
  </sheetData>
  <mergeCells count="8">
    <mergeCell ref="A1:I5"/>
    <mergeCell ref="J12:M12"/>
    <mergeCell ref="J11:N11"/>
    <mergeCell ref="J9:N9"/>
    <mergeCell ref="E172:I177"/>
    <mergeCell ref="J172:N177"/>
    <mergeCell ref="A176:D176"/>
    <mergeCell ref="A177:D177"/>
  </mergeCells>
  <conditionalFormatting sqref="F67:G68">
    <cfRule type="cellIs" dxfId="46" priority="29" stopIfTrue="1" operator="equal">
      <formula>0</formula>
    </cfRule>
  </conditionalFormatting>
  <conditionalFormatting sqref="F82:G83">
    <cfRule type="cellIs" dxfId="45" priority="30" stopIfTrue="1" operator="equal">
      <formula>0</formula>
    </cfRule>
  </conditionalFormatting>
  <conditionalFormatting sqref="F160:G161">
    <cfRule type="cellIs" dxfId="44" priority="31" stopIfTrue="1" operator="equal">
      <formula>0</formula>
    </cfRule>
  </conditionalFormatting>
  <conditionalFormatting sqref="F164:G164">
    <cfRule type="cellIs" dxfId="43" priority="32" stopIfTrue="1" operator="equal">
      <formula>0</formula>
    </cfRule>
  </conditionalFormatting>
  <conditionalFormatting sqref="F168:G168">
    <cfRule type="cellIs" dxfId="42" priority="33" stopIfTrue="1" operator="equal">
      <formula>0</formula>
    </cfRule>
  </conditionalFormatting>
  <conditionalFormatting sqref="F13:H13">
    <cfRule type="cellIs" dxfId="41" priority="27" stopIfTrue="1" operator="equal">
      <formula>0</formula>
    </cfRule>
  </conditionalFormatting>
  <conditionalFormatting sqref="F19:H19">
    <cfRule type="cellIs" dxfId="40" priority="25" stopIfTrue="1" operator="equal">
      <formula>0</formula>
    </cfRule>
  </conditionalFormatting>
  <conditionalFormatting sqref="F25:H26">
    <cfRule type="cellIs" dxfId="39" priority="15" stopIfTrue="1" operator="equal">
      <formula>0</formula>
    </cfRule>
  </conditionalFormatting>
  <conditionalFormatting sqref="F34:H34">
    <cfRule type="cellIs" dxfId="38" priority="1" stopIfTrue="1" operator="equal">
      <formula>0</formula>
    </cfRule>
  </conditionalFormatting>
  <conditionalFormatting sqref="F45:H45">
    <cfRule type="cellIs" dxfId="37" priority="21" stopIfTrue="1" operator="equal">
      <formula>0</formula>
    </cfRule>
  </conditionalFormatting>
  <conditionalFormatting sqref="F49:H49">
    <cfRule type="cellIs" dxfId="36" priority="17" stopIfTrue="1" operator="equal">
      <formula>0</formula>
    </cfRule>
  </conditionalFormatting>
  <conditionalFormatting sqref="F53:H54">
    <cfRule type="cellIs" dxfId="35" priority="19" stopIfTrue="1" operator="equal">
      <formula>0</formula>
    </cfRule>
  </conditionalFormatting>
  <conditionalFormatting sqref="F60:H60">
    <cfRule type="cellIs" dxfId="34" priority="13" stopIfTrue="1" operator="equal">
      <formula>0</formula>
    </cfRule>
  </conditionalFormatting>
  <conditionalFormatting sqref="F74:H75">
    <cfRule type="cellIs" dxfId="33" priority="11" stopIfTrue="1" operator="equal">
      <formula>0</formula>
    </cfRule>
  </conditionalFormatting>
  <conditionalFormatting sqref="F117:H117">
    <cfRule type="cellIs" dxfId="32" priority="5" stopIfTrue="1" operator="equal">
      <formula>0</formula>
    </cfRule>
  </conditionalFormatting>
  <conditionalFormatting sqref="F140:H140">
    <cfRule type="cellIs" dxfId="31" priority="7" stopIfTrue="1" operator="equal">
      <formula>0</formula>
    </cfRule>
  </conditionalFormatting>
  <conditionalFormatting sqref="F151:H151">
    <cfRule type="cellIs" dxfId="30" priority="3" stopIfTrue="1" operator="equal">
      <formula>0</formula>
    </cfRule>
  </conditionalFormatting>
  <conditionalFormatting sqref="F155:H155">
    <cfRule type="cellIs" dxfId="29" priority="9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D2AC3-45B4-4BA5-947E-2BABA2508E7A}">
  <dimension ref="A1:N166"/>
  <sheetViews>
    <sheetView workbookViewId="0">
      <selection activeCell="J10" sqref="J10"/>
    </sheetView>
  </sheetViews>
  <sheetFormatPr defaultColWidth="9" defaultRowHeight="14.4"/>
  <cols>
    <col min="4" max="4" width="55.88671875" customWidth="1"/>
    <col min="7" max="8" width="11.109375" customWidth="1"/>
    <col min="9" max="9" width="12.109375" customWidth="1"/>
    <col min="10" max="10" width="12.21875" bestFit="1" customWidth="1"/>
    <col min="11" max="11" width="15.5546875" bestFit="1" customWidth="1"/>
    <col min="14" max="14" width="11.5546875" bestFit="1" customWidth="1"/>
  </cols>
  <sheetData>
    <row r="1" spans="1:14">
      <c r="A1" s="252"/>
      <c r="B1" s="252"/>
      <c r="C1" s="252"/>
      <c r="D1" s="252"/>
      <c r="E1" s="252"/>
      <c r="F1" s="252"/>
      <c r="G1" s="252"/>
      <c r="H1" s="252"/>
      <c r="I1" s="252"/>
    </row>
    <row r="2" spans="1:14">
      <c r="A2" s="252"/>
      <c r="B2" s="252"/>
      <c r="C2" s="252"/>
      <c r="D2" s="252"/>
      <c r="E2" s="252"/>
      <c r="F2" s="252"/>
      <c r="G2" s="252"/>
      <c r="H2" s="252"/>
      <c r="I2" s="252"/>
    </row>
    <row r="3" spans="1:14" ht="13.2" customHeight="1">
      <c r="A3" s="252"/>
      <c r="B3" s="252"/>
      <c r="C3" s="252"/>
      <c r="D3" s="252"/>
      <c r="E3" s="252"/>
      <c r="F3" s="252"/>
      <c r="G3" s="252"/>
      <c r="H3" s="252"/>
      <c r="I3" s="252"/>
    </row>
    <row r="4" spans="1:14" ht="13.2" customHeight="1">
      <c r="A4" s="252"/>
      <c r="B4" s="252"/>
      <c r="C4" s="252"/>
      <c r="D4" s="252"/>
      <c r="E4" s="252"/>
      <c r="F4" s="252"/>
      <c r="G4" s="252"/>
      <c r="H4" s="252"/>
      <c r="I4" s="252"/>
    </row>
    <row r="5" spans="1:14" ht="52.2" customHeight="1">
      <c r="A5" s="252"/>
      <c r="B5" s="252"/>
      <c r="C5" s="252"/>
      <c r="D5" s="252"/>
      <c r="E5" s="252"/>
      <c r="F5" s="252"/>
      <c r="G5" s="252"/>
      <c r="H5" s="252"/>
      <c r="I5" s="252"/>
    </row>
    <row r="6" spans="1:14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14">
      <c r="A7" s="1" t="s">
        <v>1</v>
      </c>
      <c r="B7" s="2"/>
      <c r="C7" s="2"/>
      <c r="D7" s="2"/>
      <c r="E7" s="2"/>
      <c r="F7" s="3"/>
      <c r="G7" s="3"/>
      <c r="H7" s="2"/>
      <c r="I7" s="2"/>
    </row>
    <row r="8" spans="1:14">
      <c r="A8" s="1" t="s">
        <v>2</v>
      </c>
      <c r="B8" s="2"/>
      <c r="C8" s="2"/>
      <c r="D8" s="2"/>
      <c r="E8" s="2"/>
      <c r="F8" s="2"/>
      <c r="G8" s="2"/>
      <c r="H8" s="4" t="s">
        <v>3</v>
      </c>
      <c r="I8" s="5">
        <v>0.3</v>
      </c>
    </row>
    <row r="9" spans="1:14" ht="15" customHeight="1">
      <c r="A9" s="1" t="s">
        <v>4</v>
      </c>
      <c r="B9" s="2"/>
      <c r="C9" s="2"/>
      <c r="D9" s="2"/>
      <c r="E9" s="2"/>
      <c r="F9" s="2"/>
      <c r="G9" s="2"/>
      <c r="H9" s="2"/>
      <c r="I9" s="2"/>
      <c r="J9" s="259" t="str">
        <f>RESUMO!G11</f>
        <v>Periodo medição: 06/09/2023 a 26/09/2023</v>
      </c>
      <c r="K9" s="259"/>
      <c r="L9" s="259"/>
      <c r="M9" s="259"/>
      <c r="N9" s="259"/>
    </row>
    <row r="10" spans="1:14">
      <c r="A10" s="2"/>
      <c r="B10" s="2"/>
      <c r="C10" s="2"/>
      <c r="D10" s="2"/>
      <c r="E10" s="2"/>
      <c r="F10" s="2"/>
      <c r="G10" s="2"/>
      <c r="H10" s="2"/>
      <c r="I10" s="2"/>
    </row>
    <row r="11" spans="1:14">
      <c r="A11" s="6"/>
      <c r="B11" s="6"/>
      <c r="C11" s="6"/>
      <c r="D11" s="7" t="s">
        <v>312</v>
      </c>
      <c r="E11" s="8" t="s">
        <v>6</v>
      </c>
      <c r="F11" s="9">
        <v>1</v>
      </c>
      <c r="G11" s="10"/>
      <c r="H11" s="11"/>
      <c r="I11" s="10"/>
      <c r="J11" s="258" t="str">
        <f>RESUMO!G12</f>
        <v>9ª MEDIÇÃO</v>
      </c>
      <c r="K11" s="258"/>
      <c r="L11" s="258"/>
      <c r="M11" s="258"/>
      <c r="N11" s="258"/>
    </row>
    <row r="12" spans="1:14" ht="15" thickBot="1">
      <c r="A12" s="12"/>
      <c r="B12" s="12"/>
      <c r="C12" s="12"/>
      <c r="D12" s="13"/>
      <c r="E12" s="14"/>
      <c r="F12" s="15"/>
      <c r="G12" s="16"/>
      <c r="H12" s="17"/>
      <c r="I12" s="64"/>
      <c r="J12" s="258" t="s">
        <v>470</v>
      </c>
      <c r="K12" s="258"/>
      <c r="L12" s="258"/>
      <c r="M12" s="258"/>
      <c r="N12" s="180">
        <f>N159</f>
        <v>15825.24</v>
      </c>
    </row>
    <row r="13" spans="1:14" ht="40.200000000000003" thickBot="1">
      <c r="A13" s="18" t="s">
        <v>7</v>
      </c>
      <c r="B13" s="19" t="s">
        <v>8</v>
      </c>
      <c r="C13" s="19" t="s">
        <v>9</v>
      </c>
      <c r="D13" s="19" t="s">
        <v>10</v>
      </c>
      <c r="E13" s="19" t="s">
        <v>11</v>
      </c>
      <c r="F13" s="20" t="s">
        <v>12</v>
      </c>
      <c r="G13" s="21" t="s">
        <v>13</v>
      </c>
      <c r="H13" s="21" t="s">
        <v>14</v>
      </c>
      <c r="I13" s="22" t="s">
        <v>15</v>
      </c>
      <c r="J13" s="179" t="s">
        <v>471</v>
      </c>
      <c r="K13" s="181" t="s">
        <v>472</v>
      </c>
      <c r="L13" s="181" t="s">
        <v>473</v>
      </c>
      <c r="M13" s="181" t="s">
        <v>474</v>
      </c>
      <c r="N13" s="179" t="s">
        <v>475</v>
      </c>
    </row>
    <row r="14" spans="1:14">
      <c r="A14" s="23"/>
      <c r="B14" s="23"/>
      <c r="C14" s="23"/>
      <c r="D14" s="24"/>
      <c r="E14" s="25"/>
      <c r="F14" s="26"/>
      <c r="G14" s="27"/>
      <c r="H14" s="27"/>
      <c r="I14" s="23"/>
      <c r="J14" s="185"/>
      <c r="K14" s="186"/>
      <c r="L14" s="188"/>
      <c r="M14" s="188"/>
      <c r="N14" s="186"/>
    </row>
    <row r="15" spans="1:14">
      <c r="A15" s="28" t="s">
        <v>16</v>
      </c>
      <c r="B15" s="29"/>
      <c r="C15" s="29"/>
      <c r="D15" s="30" t="s">
        <v>313</v>
      </c>
      <c r="E15" s="30"/>
      <c r="F15" s="31"/>
      <c r="G15" s="31"/>
      <c r="H15" s="65"/>
      <c r="I15" s="65">
        <f>I159</f>
        <v>304178.63999999996</v>
      </c>
      <c r="J15" s="185"/>
      <c r="K15" s="186"/>
      <c r="L15" s="188"/>
      <c r="M15" s="188"/>
      <c r="N15" s="186"/>
    </row>
    <row r="16" spans="1:14">
      <c r="A16" s="28" t="s">
        <v>18</v>
      </c>
      <c r="B16" s="29"/>
      <c r="C16" s="29"/>
      <c r="D16" s="30" t="s">
        <v>68</v>
      </c>
      <c r="E16" s="30"/>
      <c r="F16" s="31"/>
      <c r="G16" s="31"/>
      <c r="H16" s="65"/>
      <c r="I16" s="65"/>
      <c r="J16" s="185"/>
      <c r="K16" s="186"/>
      <c r="L16" s="188"/>
      <c r="M16" s="188"/>
      <c r="N16" s="186"/>
    </row>
    <row r="17" spans="1:14">
      <c r="A17" s="32" t="s">
        <v>20</v>
      </c>
      <c r="B17" s="33">
        <v>10009</v>
      </c>
      <c r="C17" s="34" t="s">
        <v>21</v>
      </c>
      <c r="D17" s="66" t="s">
        <v>69</v>
      </c>
      <c r="E17" s="33" t="s">
        <v>44</v>
      </c>
      <c r="F17" s="67">
        <v>74.28</v>
      </c>
      <c r="G17" s="37">
        <v>5.0999999999999996</v>
      </c>
      <c r="H17" s="38">
        <f>1.3*G17</f>
        <v>6.63</v>
      </c>
      <c r="I17" s="38">
        <f>ROUND((F17*H17),2)</f>
        <v>492.48</v>
      </c>
      <c r="J17" s="185">
        <f>F17*L17</f>
        <v>74.28</v>
      </c>
      <c r="K17" s="186">
        <f t="shared" ref="K17:K18" si="0">I17*L17</f>
        <v>492.48</v>
      </c>
      <c r="L17" s="188">
        <v>1</v>
      </c>
      <c r="M17" s="188">
        <v>0</v>
      </c>
      <c r="N17" s="186">
        <f t="shared" ref="N17:N18" si="1">I17*M17</f>
        <v>0</v>
      </c>
    </row>
    <row r="18" spans="1:14">
      <c r="A18" s="32" t="s">
        <v>24</v>
      </c>
      <c r="B18" s="33">
        <v>10008</v>
      </c>
      <c r="C18" s="34" t="s">
        <v>21</v>
      </c>
      <c r="D18" t="s">
        <v>70</v>
      </c>
      <c r="E18" s="33" t="s">
        <v>44</v>
      </c>
      <c r="F18" s="67">
        <v>80</v>
      </c>
      <c r="G18" s="37">
        <v>4.54</v>
      </c>
      <c r="H18" s="38">
        <f>1.3*G18</f>
        <v>5.9020000000000001</v>
      </c>
      <c r="I18" s="38">
        <f>ROUND((F18*H18),2)</f>
        <v>472.16</v>
      </c>
      <c r="J18" s="185">
        <f>F18*L18</f>
        <v>80</v>
      </c>
      <c r="K18" s="186">
        <f t="shared" si="0"/>
        <v>472.16</v>
      </c>
      <c r="L18" s="188">
        <v>1</v>
      </c>
      <c r="M18" s="188">
        <v>0</v>
      </c>
      <c r="N18" s="186">
        <f t="shared" si="1"/>
        <v>0</v>
      </c>
    </row>
    <row r="19" spans="1:14">
      <c r="A19" s="39"/>
      <c r="B19" s="40"/>
      <c r="C19" s="40"/>
      <c r="D19" s="40"/>
      <c r="E19" s="40"/>
      <c r="F19" s="40"/>
      <c r="G19" s="41" t="s">
        <v>31</v>
      </c>
      <c r="H19" s="68"/>
      <c r="I19" s="69">
        <f>SUM(I17:I18)</f>
        <v>964.6400000000001</v>
      </c>
      <c r="J19" s="182" t="s">
        <v>489</v>
      </c>
      <c r="K19" s="183">
        <f>SUM(K17:K18)</f>
        <v>964.6400000000001</v>
      </c>
      <c r="L19" s="182">
        <f>K19/I19</f>
        <v>1</v>
      </c>
      <c r="M19" s="184">
        <f t="shared" ref="M19" si="2">N19/I19</f>
        <v>0</v>
      </c>
      <c r="N19" s="183">
        <f>SUM(N17:N18)</f>
        <v>0</v>
      </c>
    </row>
    <row r="20" spans="1:14">
      <c r="A20" s="23"/>
      <c r="B20" s="23"/>
      <c r="C20" s="23"/>
      <c r="D20" s="24"/>
      <c r="E20" s="25"/>
      <c r="F20" s="26"/>
      <c r="G20" s="27"/>
      <c r="H20" s="27"/>
      <c r="I20" s="23"/>
      <c r="J20" s="185"/>
      <c r="K20" s="186"/>
      <c r="L20" s="188"/>
      <c r="M20" s="188"/>
      <c r="N20" s="186"/>
    </row>
    <row r="21" spans="1:14">
      <c r="A21" s="28" t="s">
        <v>32</v>
      </c>
      <c r="B21" s="29"/>
      <c r="C21" s="29"/>
      <c r="D21" s="30" t="s">
        <v>71</v>
      </c>
      <c r="E21" s="30"/>
      <c r="F21" s="31"/>
      <c r="G21" s="31"/>
      <c r="H21" s="65"/>
      <c r="I21" s="65"/>
      <c r="J21" s="185"/>
      <c r="K21" s="186"/>
      <c r="L21" s="188"/>
      <c r="M21" s="188"/>
      <c r="N21" s="186"/>
    </row>
    <row r="22" spans="1:14">
      <c r="A22" s="45" t="s">
        <v>34</v>
      </c>
      <c r="B22" s="33">
        <v>30010</v>
      </c>
      <c r="C22" s="34" t="s">
        <v>21</v>
      </c>
      <c r="D22" s="66" t="s">
        <v>72</v>
      </c>
      <c r="E22" s="33" t="s">
        <v>73</v>
      </c>
      <c r="F22" s="70">
        <v>6.86</v>
      </c>
      <c r="G22" s="47">
        <v>72.64</v>
      </c>
      <c r="H22" s="71">
        <f>1.3*G22</f>
        <v>94.432000000000002</v>
      </c>
      <c r="I22" s="38">
        <f>ROUND((F22*H22),2)</f>
        <v>647.79999999999995</v>
      </c>
      <c r="J22" s="185">
        <f t="shared" ref="J22:J24" si="3">F22*L22</f>
        <v>6.86</v>
      </c>
      <c r="K22" s="186">
        <f t="shared" ref="K22:K24" si="4">I22*L22</f>
        <v>647.79999999999995</v>
      </c>
      <c r="L22" s="188">
        <v>1</v>
      </c>
      <c r="M22" s="188">
        <v>0</v>
      </c>
      <c r="N22" s="186">
        <f t="shared" ref="N22:N24" si="5">I22*M22</f>
        <v>0</v>
      </c>
    </row>
    <row r="23" spans="1:14">
      <c r="A23" s="45" t="s">
        <v>38</v>
      </c>
      <c r="B23" s="33">
        <v>30254</v>
      </c>
      <c r="C23" s="34" t="s">
        <v>21</v>
      </c>
      <c r="D23" s="66" t="s">
        <v>74</v>
      </c>
      <c r="E23" s="33" t="s">
        <v>73</v>
      </c>
      <c r="F23" s="70">
        <v>4.8</v>
      </c>
      <c r="G23" s="47">
        <v>16.32</v>
      </c>
      <c r="H23" s="71">
        <f t="shared" ref="H23:H24" si="6">1.3*G23</f>
        <v>21.216000000000001</v>
      </c>
      <c r="I23" s="38">
        <f>ROUND((F23*H23),2)</f>
        <v>101.84</v>
      </c>
      <c r="J23" s="185">
        <f t="shared" si="3"/>
        <v>4.8</v>
      </c>
      <c r="K23" s="186">
        <f t="shared" si="4"/>
        <v>101.84</v>
      </c>
      <c r="L23" s="188">
        <v>1</v>
      </c>
      <c r="M23" s="188">
        <v>0</v>
      </c>
      <c r="N23" s="186">
        <f t="shared" si="5"/>
        <v>0</v>
      </c>
    </row>
    <row r="24" spans="1:14">
      <c r="A24" s="45" t="s">
        <v>75</v>
      </c>
      <c r="B24" s="72">
        <v>30011</v>
      </c>
      <c r="C24" s="34" t="s">
        <v>21</v>
      </c>
      <c r="D24" s="73" t="s">
        <v>76</v>
      </c>
      <c r="E24" s="33" t="s">
        <v>73</v>
      </c>
      <c r="F24" s="70">
        <v>29.71</v>
      </c>
      <c r="G24" s="47">
        <v>133.74</v>
      </c>
      <c r="H24" s="71">
        <f t="shared" si="6"/>
        <v>173.86200000000002</v>
      </c>
      <c r="I24" s="38">
        <f>ROUND((F24*H24),2)</f>
        <v>5165.4399999999996</v>
      </c>
      <c r="J24" s="185">
        <f t="shared" si="3"/>
        <v>29.71</v>
      </c>
      <c r="K24" s="186">
        <f t="shared" si="4"/>
        <v>5165.4399999999996</v>
      </c>
      <c r="L24" s="188">
        <v>1</v>
      </c>
      <c r="M24" s="188">
        <v>0</v>
      </c>
      <c r="N24" s="186">
        <f t="shared" si="5"/>
        <v>0</v>
      </c>
    </row>
    <row r="25" spans="1:14">
      <c r="A25" s="39"/>
      <c r="B25" s="40"/>
      <c r="C25" s="40"/>
      <c r="D25" s="40"/>
      <c r="E25" s="40"/>
      <c r="F25" s="40"/>
      <c r="G25" s="41" t="s">
        <v>31</v>
      </c>
      <c r="H25" s="68"/>
      <c r="I25" s="69">
        <f>SUM(I22:I24)</f>
        <v>5915.08</v>
      </c>
      <c r="J25" s="182" t="s">
        <v>477</v>
      </c>
      <c r="K25" s="183">
        <f>SUM(K22:K24)</f>
        <v>5915.08</v>
      </c>
      <c r="L25" s="182">
        <f>K25/I25</f>
        <v>1</v>
      </c>
      <c r="M25" s="184">
        <f t="shared" ref="M25" si="7">N25/I25</f>
        <v>0</v>
      </c>
      <c r="N25" s="183">
        <f>SUM(N22:N24)</f>
        <v>0</v>
      </c>
    </row>
    <row r="26" spans="1:14">
      <c r="A26" s="48"/>
      <c r="B26" s="48"/>
      <c r="C26" s="48"/>
      <c r="D26" s="48"/>
      <c r="E26" s="48"/>
      <c r="F26" s="48"/>
      <c r="G26" s="49"/>
      <c r="H26" s="74"/>
      <c r="I26" s="75"/>
      <c r="J26" s="185"/>
      <c r="K26" s="186"/>
      <c r="L26" s="188"/>
      <c r="M26" s="188"/>
      <c r="N26" s="186"/>
    </row>
    <row r="27" spans="1:14">
      <c r="A27" s="28" t="s">
        <v>40</v>
      </c>
      <c r="B27" s="29"/>
      <c r="C27" s="29"/>
      <c r="D27" s="30" t="s">
        <v>77</v>
      </c>
      <c r="E27" s="30"/>
      <c r="F27" s="31"/>
      <c r="G27" s="31"/>
      <c r="H27" s="65"/>
      <c r="I27" s="65"/>
      <c r="J27" s="185"/>
      <c r="K27" s="186"/>
      <c r="L27" s="188"/>
      <c r="M27" s="188"/>
      <c r="N27" s="186"/>
    </row>
    <row r="28" spans="1:14">
      <c r="A28" s="8" t="s">
        <v>42</v>
      </c>
      <c r="B28" s="8"/>
      <c r="C28" s="8"/>
      <c r="D28" s="76" t="s">
        <v>78</v>
      </c>
      <c r="E28" s="77"/>
      <c r="F28" s="67"/>
      <c r="G28" s="37"/>
      <c r="H28" s="38"/>
      <c r="I28" s="38"/>
      <c r="J28" s="185"/>
      <c r="K28" s="186"/>
      <c r="L28" s="188"/>
      <c r="M28" s="188"/>
      <c r="N28" s="186"/>
    </row>
    <row r="29" spans="1:14">
      <c r="A29" s="33" t="s">
        <v>79</v>
      </c>
      <c r="B29" s="33">
        <v>40257</v>
      </c>
      <c r="C29" s="33" t="s">
        <v>21</v>
      </c>
      <c r="D29" t="s">
        <v>80</v>
      </c>
      <c r="E29" s="33" t="s">
        <v>73</v>
      </c>
      <c r="F29" s="70">
        <v>0.34</v>
      </c>
      <c r="G29" s="47">
        <v>811.12</v>
      </c>
      <c r="H29" s="71">
        <f>1.3*G29</f>
        <v>1054.4560000000001</v>
      </c>
      <c r="I29" s="71">
        <f t="shared" ref="I29:I30" si="8">ROUND((F29*H29),2)</f>
        <v>358.52</v>
      </c>
      <c r="J29" s="185">
        <f t="shared" ref="J29:J33" si="9">F29*L29</f>
        <v>0.34</v>
      </c>
      <c r="K29" s="186">
        <f t="shared" ref="K29:K33" si="10">I29*L29</f>
        <v>358.52</v>
      </c>
      <c r="L29" s="188">
        <v>1</v>
      </c>
      <c r="M29" s="188">
        <v>0</v>
      </c>
      <c r="N29" s="186">
        <f t="shared" ref="N29:N33" si="11">I29*M29</f>
        <v>0</v>
      </c>
    </row>
    <row r="30" spans="1:14" ht="28.8">
      <c r="A30" s="33" t="s">
        <v>81</v>
      </c>
      <c r="B30" s="33">
        <v>50681</v>
      </c>
      <c r="C30" s="34" t="s">
        <v>21</v>
      </c>
      <c r="D30" s="78" t="s">
        <v>82</v>
      </c>
      <c r="E30" s="33" t="s">
        <v>73</v>
      </c>
      <c r="F30" s="70">
        <v>2.06</v>
      </c>
      <c r="G30" s="47">
        <v>3384.41</v>
      </c>
      <c r="H30" s="71">
        <f t="shared" ref="H30:H33" si="12">1.3*G30</f>
        <v>4399.7330000000002</v>
      </c>
      <c r="I30" s="38">
        <f t="shared" si="8"/>
        <v>9063.4500000000007</v>
      </c>
      <c r="J30" s="185">
        <f t="shared" si="9"/>
        <v>2.06</v>
      </c>
      <c r="K30" s="186">
        <f t="shared" si="10"/>
        <v>9063.4500000000007</v>
      </c>
      <c r="L30" s="188">
        <v>1</v>
      </c>
      <c r="M30" s="188">
        <v>0</v>
      </c>
      <c r="N30" s="186">
        <f t="shared" si="11"/>
        <v>0</v>
      </c>
    </row>
    <row r="31" spans="1:14">
      <c r="A31" s="8" t="s">
        <v>45</v>
      </c>
      <c r="B31" s="8"/>
      <c r="C31" s="8"/>
      <c r="D31" s="76" t="s">
        <v>83</v>
      </c>
      <c r="E31" s="77"/>
      <c r="F31" s="67"/>
      <c r="G31" s="37"/>
      <c r="H31" s="71"/>
      <c r="I31" s="38"/>
      <c r="J31" s="185"/>
      <c r="K31" s="186"/>
      <c r="L31" s="188"/>
      <c r="M31" s="188"/>
      <c r="N31" s="186"/>
    </row>
    <row r="32" spans="1:14">
      <c r="A32" s="34" t="s">
        <v>84</v>
      </c>
      <c r="B32" s="79">
        <v>50036</v>
      </c>
      <c r="C32" s="34" t="s">
        <v>21</v>
      </c>
      <c r="D32" t="s">
        <v>85</v>
      </c>
      <c r="E32" s="79" t="s">
        <v>44</v>
      </c>
      <c r="F32" s="67">
        <v>37</v>
      </c>
      <c r="G32" s="37">
        <v>104.37</v>
      </c>
      <c r="H32" s="71">
        <f t="shared" ref="H32" si="13">1.3*G32</f>
        <v>135.68100000000001</v>
      </c>
      <c r="I32" s="38">
        <f t="shared" ref="I32:I33" si="14">ROUND((F32*H32),2)</f>
        <v>5020.2</v>
      </c>
      <c r="J32" s="185">
        <f t="shared" si="9"/>
        <v>37</v>
      </c>
      <c r="K32" s="186">
        <f t="shared" si="10"/>
        <v>5020.2</v>
      </c>
      <c r="L32" s="188">
        <v>1</v>
      </c>
      <c r="M32" s="188">
        <v>0</v>
      </c>
      <c r="N32" s="186">
        <f t="shared" si="11"/>
        <v>0</v>
      </c>
    </row>
    <row r="33" spans="1:14">
      <c r="A33" s="34" t="s">
        <v>86</v>
      </c>
      <c r="B33" s="34">
        <v>40284</v>
      </c>
      <c r="C33" s="34" t="s">
        <v>21</v>
      </c>
      <c r="D33" s="66" t="s">
        <v>87</v>
      </c>
      <c r="E33" s="33" t="s">
        <v>73</v>
      </c>
      <c r="F33" s="67">
        <v>1.85</v>
      </c>
      <c r="G33" s="37">
        <v>2864.8</v>
      </c>
      <c r="H33" s="71">
        <f t="shared" si="12"/>
        <v>3724.2400000000002</v>
      </c>
      <c r="I33" s="38">
        <f t="shared" si="14"/>
        <v>6889.84</v>
      </c>
      <c r="J33" s="185">
        <f t="shared" si="9"/>
        <v>1.85</v>
      </c>
      <c r="K33" s="186">
        <f t="shared" si="10"/>
        <v>6889.84</v>
      </c>
      <c r="L33" s="188">
        <v>1</v>
      </c>
      <c r="M33" s="188">
        <v>0</v>
      </c>
      <c r="N33" s="186">
        <f t="shared" si="11"/>
        <v>0</v>
      </c>
    </row>
    <row r="34" spans="1:14">
      <c r="A34" s="34"/>
      <c r="B34" s="34"/>
      <c r="C34" s="34"/>
      <c r="E34" s="33"/>
      <c r="F34" s="67"/>
      <c r="G34" s="41" t="s">
        <v>31</v>
      </c>
      <c r="H34" s="38"/>
      <c r="I34" s="80">
        <f>SUM(I29:I33)</f>
        <v>21332.010000000002</v>
      </c>
      <c r="J34" s="182" t="s">
        <v>478</v>
      </c>
      <c r="K34" s="183">
        <f>SUM(K29:K33)</f>
        <v>21332.010000000002</v>
      </c>
      <c r="L34" s="182">
        <f>K34/I34</f>
        <v>1</v>
      </c>
      <c r="M34" s="184">
        <f t="shared" ref="M34" si="15">N34/I34</f>
        <v>0</v>
      </c>
      <c r="N34" s="183">
        <f>SUM(N29:N33)</f>
        <v>0</v>
      </c>
    </row>
    <row r="35" spans="1:14">
      <c r="A35" s="28" t="s">
        <v>50</v>
      </c>
      <c r="B35" s="29"/>
      <c r="C35" s="29"/>
      <c r="D35" s="30" t="s">
        <v>88</v>
      </c>
      <c r="E35" s="30"/>
      <c r="F35" s="31"/>
      <c r="G35" s="31"/>
      <c r="H35" s="65"/>
      <c r="I35" s="65"/>
      <c r="J35" s="185"/>
      <c r="K35" s="186"/>
      <c r="L35" s="188"/>
      <c r="M35" s="188"/>
      <c r="N35" s="186"/>
    </row>
    <row r="36" spans="1:14">
      <c r="A36" s="8" t="s">
        <v>52</v>
      </c>
      <c r="B36" s="8"/>
      <c r="C36" s="8"/>
      <c r="D36" s="76" t="s">
        <v>89</v>
      </c>
      <c r="E36" s="77"/>
      <c r="F36" s="67"/>
      <c r="G36" s="37"/>
      <c r="H36" s="38"/>
      <c r="I36" s="38"/>
      <c r="J36" s="185"/>
      <c r="K36" s="186"/>
      <c r="L36" s="188"/>
      <c r="M36" s="188"/>
      <c r="N36" s="186"/>
    </row>
    <row r="37" spans="1:14" ht="28.8">
      <c r="A37" s="33" t="s">
        <v>90</v>
      </c>
      <c r="B37" s="33">
        <v>50766</v>
      </c>
      <c r="C37" s="33" t="s">
        <v>21</v>
      </c>
      <c r="D37" s="81" t="s">
        <v>91</v>
      </c>
      <c r="E37" s="33" t="s">
        <v>73</v>
      </c>
      <c r="F37" s="70">
        <v>1.61</v>
      </c>
      <c r="G37" s="47">
        <v>3446.71</v>
      </c>
      <c r="H37" s="71">
        <f>1.3*G37</f>
        <v>4480.723</v>
      </c>
      <c r="I37" s="71">
        <f t="shared" ref="I37" si="16">ROUND((F37*H37),2)</f>
        <v>7213.96</v>
      </c>
      <c r="J37" s="185">
        <f t="shared" ref="J37:J39" si="17">F37*L37</f>
        <v>1.61</v>
      </c>
      <c r="K37" s="186">
        <f t="shared" ref="K37:K39" si="18">I37*L37</f>
        <v>7213.96</v>
      </c>
      <c r="L37" s="188">
        <v>1</v>
      </c>
      <c r="M37" s="188">
        <v>0</v>
      </c>
      <c r="N37" s="186">
        <f t="shared" ref="N37:N39" si="19">I37*M37</f>
        <v>0</v>
      </c>
    </row>
    <row r="38" spans="1:14">
      <c r="A38" s="8" t="s">
        <v>54</v>
      </c>
      <c r="B38" s="8"/>
      <c r="C38" s="8"/>
      <c r="D38" s="76" t="s">
        <v>92</v>
      </c>
      <c r="E38" s="77"/>
      <c r="F38" s="67"/>
      <c r="G38" s="37"/>
      <c r="H38" s="71"/>
      <c r="I38" s="38"/>
      <c r="J38" s="185"/>
      <c r="K38" s="186"/>
      <c r="L38" s="188"/>
      <c r="M38" s="188"/>
      <c r="N38" s="186"/>
    </row>
    <row r="39" spans="1:14" ht="28.8">
      <c r="A39" s="33" t="s">
        <v>93</v>
      </c>
      <c r="B39" s="33">
        <v>50766</v>
      </c>
      <c r="C39" s="33" t="s">
        <v>21</v>
      </c>
      <c r="D39" s="81" t="s">
        <v>91</v>
      </c>
      <c r="E39" s="33" t="s">
        <v>73</v>
      </c>
      <c r="F39" s="70">
        <v>1.85</v>
      </c>
      <c r="G39" s="47">
        <v>3446.71</v>
      </c>
      <c r="H39" s="71">
        <f t="shared" ref="H39" si="20">1.3*G39</f>
        <v>4480.723</v>
      </c>
      <c r="I39" s="71">
        <f t="shared" ref="I39" si="21">ROUND((F39*H39),2)</f>
        <v>8289.34</v>
      </c>
      <c r="J39" s="185">
        <f t="shared" si="17"/>
        <v>1.85</v>
      </c>
      <c r="K39" s="186">
        <f t="shared" si="18"/>
        <v>8289.34</v>
      </c>
      <c r="L39" s="188">
        <v>1</v>
      </c>
      <c r="M39" s="188">
        <v>0</v>
      </c>
      <c r="N39" s="186">
        <f t="shared" si="19"/>
        <v>0</v>
      </c>
    </row>
    <row r="40" spans="1:14">
      <c r="A40" s="39"/>
      <c r="B40" s="40"/>
      <c r="C40" s="40"/>
      <c r="D40" s="40"/>
      <c r="E40" s="40"/>
      <c r="F40" s="40"/>
      <c r="G40" s="41" t="s">
        <v>31</v>
      </c>
      <c r="H40" s="68"/>
      <c r="I40" s="69">
        <f>SUM(I37:I39)</f>
        <v>15503.3</v>
      </c>
      <c r="J40" s="182" t="s">
        <v>479</v>
      </c>
      <c r="K40" s="183">
        <f>SUM(K37:K39)</f>
        <v>15503.3</v>
      </c>
      <c r="L40" s="182">
        <f>K40/I40</f>
        <v>1</v>
      </c>
      <c r="M40" s="184">
        <f t="shared" ref="M40" si="22">N40/I40</f>
        <v>0</v>
      </c>
      <c r="N40" s="183">
        <f>SUM(N37:N39)</f>
        <v>0</v>
      </c>
    </row>
    <row r="41" spans="1:14">
      <c r="A41" s="48"/>
      <c r="B41" s="48"/>
      <c r="C41" s="48"/>
      <c r="D41" s="48"/>
      <c r="E41" s="48"/>
      <c r="F41" s="48"/>
      <c r="G41" s="49"/>
      <c r="H41" s="74"/>
      <c r="I41" s="75"/>
      <c r="J41" s="185"/>
      <c r="K41" s="186"/>
      <c r="L41" s="188"/>
      <c r="M41" s="188"/>
      <c r="N41" s="186"/>
    </row>
    <row r="42" spans="1:14">
      <c r="A42" s="28" t="s">
        <v>62</v>
      </c>
      <c r="B42" s="29"/>
      <c r="C42" s="29"/>
      <c r="D42" s="30" t="s">
        <v>94</v>
      </c>
      <c r="E42" s="30"/>
      <c r="F42" s="31"/>
      <c r="G42" s="31"/>
      <c r="H42" s="65"/>
      <c r="I42" s="65"/>
      <c r="J42" s="185"/>
      <c r="K42" s="186"/>
      <c r="L42" s="188"/>
      <c r="M42" s="188"/>
      <c r="N42" s="186"/>
    </row>
    <row r="43" spans="1:14">
      <c r="A43" s="45" t="s">
        <v>64</v>
      </c>
      <c r="B43" s="45">
        <v>80293</v>
      </c>
      <c r="C43" s="34" t="s">
        <v>21</v>
      </c>
      <c r="D43" s="23" t="s">
        <v>95</v>
      </c>
      <c r="E43" s="54" t="s">
        <v>44</v>
      </c>
      <c r="F43" s="70">
        <v>38.880000000000003</v>
      </c>
      <c r="G43" s="47">
        <v>73</v>
      </c>
      <c r="H43" s="71">
        <f>1.3*G43</f>
        <v>94.9</v>
      </c>
      <c r="I43" s="38">
        <f t="shared" ref="I43" si="23">ROUND((F43*H43),2)</f>
        <v>3689.71</v>
      </c>
      <c r="J43" s="185">
        <f t="shared" ref="J43" si="24">F43*L43</f>
        <v>38.880000000000003</v>
      </c>
      <c r="K43" s="186">
        <f t="shared" ref="K43" si="25">I43*L43</f>
        <v>3689.71</v>
      </c>
      <c r="L43" s="188">
        <v>1</v>
      </c>
      <c r="M43" s="188">
        <v>0</v>
      </c>
      <c r="N43" s="186">
        <f t="shared" ref="N43" si="26">I43*M43</f>
        <v>0</v>
      </c>
    </row>
    <row r="44" spans="1:14">
      <c r="A44" s="39"/>
      <c r="B44" s="40"/>
      <c r="C44" s="40"/>
      <c r="D44" s="40"/>
      <c r="E44" s="40"/>
      <c r="F44" s="40"/>
      <c r="G44" s="41" t="s">
        <v>31</v>
      </c>
      <c r="H44" s="68"/>
      <c r="I44" s="69">
        <f>SUM(I43:I43)</f>
        <v>3689.71</v>
      </c>
      <c r="J44" s="182" t="s">
        <v>480</v>
      </c>
      <c r="K44" s="183">
        <f>SUM(K43)</f>
        <v>3689.71</v>
      </c>
      <c r="L44" s="182">
        <f>K44/I44</f>
        <v>1</v>
      </c>
      <c r="M44" s="184">
        <f t="shared" ref="M44" si="27">N44/I44</f>
        <v>0</v>
      </c>
      <c r="N44" s="183">
        <f>SUM(N43)</f>
        <v>0</v>
      </c>
    </row>
    <row r="45" spans="1:14">
      <c r="A45" s="48"/>
      <c r="B45" s="48"/>
      <c r="C45" s="48"/>
      <c r="D45" s="48"/>
      <c r="E45" s="48"/>
      <c r="F45" s="48"/>
      <c r="G45" s="49"/>
      <c r="H45" s="74"/>
      <c r="I45" s="75"/>
      <c r="J45" s="185"/>
      <c r="K45" s="186"/>
      <c r="L45" s="188"/>
      <c r="M45" s="188"/>
      <c r="N45" s="186"/>
    </row>
    <row r="46" spans="1:14">
      <c r="A46" s="28" t="s">
        <v>96</v>
      </c>
      <c r="B46" s="29"/>
      <c r="C46" s="29"/>
      <c r="D46" s="118" t="s">
        <v>314</v>
      </c>
      <c r="E46" s="30"/>
      <c r="F46" s="31"/>
      <c r="G46" s="31"/>
      <c r="H46" s="65"/>
      <c r="I46" s="65"/>
      <c r="J46" s="185"/>
      <c r="K46" s="186"/>
      <c r="L46" s="188"/>
      <c r="M46" s="188"/>
      <c r="N46" s="186"/>
    </row>
    <row r="47" spans="1:14">
      <c r="A47" s="104" t="s">
        <v>98</v>
      </c>
      <c r="B47" s="45">
        <v>60045</v>
      </c>
      <c r="C47" s="34" t="s">
        <v>21</v>
      </c>
      <c r="D47" s="66" t="s">
        <v>315</v>
      </c>
      <c r="E47" s="54" t="s">
        <v>44</v>
      </c>
      <c r="F47" s="70">
        <v>188.55</v>
      </c>
      <c r="G47" s="47">
        <v>95.22</v>
      </c>
      <c r="H47" s="71">
        <f t="shared" ref="H47:H48" si="28">1.3*G47</f>
        <v>123.786</v>
      </c>
      <c r="I47" s="38">
        <f t="shared" ref="I47:I48" si="29">ROUND((F47*H47),2)</f>
        <v>23339.85</v>
      </c>
      <c r="J47" s="185">
        <f t="shared" ref="J47:J48" si="30">F47*L47</f>
        <v>188.55</v>
      </c>
      <c r="K47" s="186">
        <f t="shared" ref="K47:K48" si="31">I47*L47</f>
        <v>23339.85</v>
      </c>
      <c r="L47" s="188">
        <v>1</v>
      </c>
      <c r="M47" s="188">
        <v>0</v>
      </c>
      <c r="N47" s="186">
        <f t="shared" ref="N47:N48" si="32">I47*M47</f>
        <v>0</v>
      </c>
    </row>
    <row r="48" spans="1:14">
      <c r="A48" s="104" t="s">
        <v>316</v>
      </c>
      <c r="B48" s="45">
        <v>93202</v>
      </c>
      <c r="C48" s="79" t="s">
        <v>112</v>
      </c>
      <c r="D48" s="82" t="s">
        <v>317</v>
      </c>
      <c r="E48" s="122" t="s">
        <v>190</v>
      </c>
      <c r="F48" s="70">
        <v>50</v>
      </c>
      <c r="G48" s="47">
        <v>25.29</v>
      </c>
      <c r="H48" s="71">
        <f t="shared" si="28"/>
        <v>32.877000000000002</v>
      </c>
      <c r="I48" s="38">
        <f t="shared" si="29"/>
        <v>1643.85</v>
      </c>
      <c r="J48" s="185">
        <f t="shared" si="30"/>
        <v>50</v>
      </c>
      <c r="K48" s="186">
        <f t="shared" si="31"/>
        <v>1643.85</v>
      </c>
      <c r="L48" s="188">
        <v>1</v>
      </c>
      <c r="M48" s="188">
        <v>0</v>
      </c>
      <c r="N48" s="186">
        <f t="shared" si="32"/>
        <v>0</v>
      </c>
    </row>
    <row r="49" spans="1:14">
      <c r="A49" s="39"/>
      <c r="B49" s="40"/>
      <c r="C49" s="40"/>
      <c r="D49" s="40"/>
      <c r="E49" s="40"/>
      <c r="F49" s="40"/>
      <c r="G49" s="41" t="s">
        <v>31</v>
      </c>
      <c r="H49" s="68"/>
      <c r="I49" s="69">
        <f>SUM(I47:I48)</f>
        <v>24983.699999999997</v>
      </c>
      <c r="J49" s="182" t="s">
        <v>490</v>
      </c>
      <c r="K49" s="183">
        <f>SUM(K47:K48)</f>
        <v>24983.699999999997</v>
      </c>
      <c r="L49" s="182">
        <f>K49/I49</f>
        <v>1</v>
      </c>
      <c r="M49" s="184">
        <f t="shared" ref="M49" si="33">N49/I49</f>
        <v>0</v>
      </c>
      <c r="N49" s="183">
        <f>SUM(N47:N48)</f>
        <v>0</v>
      </c>
    </row>
    <row r="50" spans="1:14">
      <c r="A50" s="48"/>
      <c r="B50" s="48"/>
      <c r="C50" s="48"/>
      <c r="D50" s="48"/>
      <c r="E50" s="48"/>
      <c r="F50" s="48"/>
      <c r="G50" s="49"/>
      <c r="H50" s="74"/>
      <c r="I50" s="75"/>
      <c r="J50" s="185"/>
      <c r="K50" s="186"/>
      <c r="L50" s="188"/>
      <c r="M50" s="188"/>
      <c r="N50" s="186"/>
    </row>
    <row r="51" spans="1:14">
      <c r="A51" s="28" t="s">
        <v>100</v>
      </c>
      <c r="B51" s="29"/>
      <c r="C51" s="29"/>
      <c r="D51" s="30" t="s">
        <v>101</v>
      </c>
      <c r="E51" s="30"/>
      <c r="F51" s="31"/>
      <c r="G51" s="31"/>
      <c r="H51" s="65"/>
      <c r="I51" s="65"/>
      <c r="J51" s="185"/>
      <c r="K51" s="186"/>
      <c r="L51" s="188"/>
      <c r="M51" s="188"/>
      <c r="N51" s="186"/>
    </row>
    <row r="52" spans="1:14">
      <c r="A52" s="32" t="s">
        <v>102</v>
      </c>
      <c r="B52" s="32">
        <v>71361</v>
      </c>
      <c r="C52" s="34" t="s">
        <v>21</v>
      </c>
      <c r="D52" s="66" t="s">
        <v>103</v>
      </c>
      <c r="E52" s="54" t="s">
        <v>44</v>
      </c>
      <c r="F52" s="67">
        <v>94.38</v>
      </c>
      <c r="G52" s="37">
        <v>289.45999999999998</v>
      </c>
      <c r="H52" s="38">
        <f>1.3*G52</f>
        <v>376.298</v>
      </c>
      <c r="I52" s="38">
        <f t="shared" ref="I52:I54" si="34">ROUND((F52*H52),2)</f>
        <v>35515.01</v>
      </c>
      <c r="J52" s="185">
        <f t="shared" ref="J52:J54" si="35">F52*L52</f>
        <v>94.38</v>
      </c>
      <c r="K52" s="186">
        <f t="shared" ref="K52:K54" si="36">I52*L52</f>
        <v>35515.01</v>
      </c>
      <c r="L52" s="188">
        <v>1</v>
      </c>
      <c r="M52" s="188">
        <v>0</v>
      </c>
      <c r="N52" s="186">
        <f t="shared" ref="N52:N54" si="37">I52*M52</f>
        <v>0</v>
      </c>
    </row>
    <row r="53" spans="1:14">
      <c r="A53" s="32" t="s">
        <v>104</v>
      </c>
      <c r="B53" s="32">
        <v>71497</v>
      </c>
      <c r="C53" s="34" t="s">
        <v>21</v>
      </c>
      <c r="D53" s="66" t="s">
        <v>105</v>
      </c>
      <c r="E53" s="32" t="s">
        <v>44</v>
      </c>
      <c r="F53" s="67">
        <v>94.38</v>
      </c>
      <c r="G53" s="37">
        <v>190.29</v>
      </c>
      <c r="H53" s="38">
        <f t="shared" ref="H53:H54" si="38">1.3*G53</f>
        <v>247.37700000000001</v>
      </c>
      <c r="I53" s="38">
        <f t="shared" si="34"/>
        <v>23347.439999999999</v>
      </c>
      <c r="J53" s="185">
        <f t="shared" si="35"/>
        <v>94.38</v>
      </c>
      <c r="K53" s="186">
        <f t="shared" si="36"/>
        <v>23347.439999999999</v>
      </c>
      <c r="L53" s="188">
        <v>1</v>
      </c>
      <c r="M53" s="188">
        <v>0</v>
      </c>
      <c r="N53" s="186">
        <f t="shared" si="37"/>
        <v>0</v>
      </c>
    </row>
    <row r="54" spans="1:14">
      <c r="A54" s="32" t="s">
        <v>106</v>
      </c>
      <c r="B54" s="32">
        <v>94231</v>
      </c>
      <c r="C54" s="79" t="s">
        <v>112</v>
      </c>
      <c r="D54" s="82" t="s">
        <v>113</v>
      </c>
      <c r="E54" s="32" t="s">
        <v>108</v>
      </c>
      <c r="F54" s="67">
        <v>21.95</v>
      </c>
      <c r="G54" s="37">
        <v>56.2</v>
      </c>
      <c r="H54" s="38">
        <f t="shared" si="38"/>
        <v>73.06</v>
      </c>
      <c r="I54" s="38">
        <f t="shared" si="34"/>
        <v>1603.67</v>
      </c>
      <c r="J54" s="185">
        <f t="shared" si="35"/>
        <v>21.95</v>
      </c>
      <c r="K54" s="186">
        <f t="shared" si="36"/>
        <v>1603.67</v>
      </c>
      <c r="L54" s="188">
        <v>1</v>
      </c>
      <c r="M54" s="188">
        <v>0</v>
      </c>
      <c r="N54" s="186">
        <f t="shared" si="37"/>
        <v>0</v>
      </c>
    </row>
    <row r="55" spans="1:14">
      <c r="A55" s="39"/>
      <c r="B55" s="40"/>
      <c r="C55" s="40"/>
      <c r="D55" s="40"/>
      <c r="E55" s="40"/>
      <c r="F55" s="40"/>
      <c r="G55" s="41" t="s">
        <v>31</v>
      </c>
      <c r="H55" s="68"/>
      <c r="I55" s="69">
        <f>SUM(I52:I54)</f>
        <v>60466.119999999995</v>
      </c>
      <c r="J55" s="182" t="s">
        <v>491</v>
      </c>
      <c r="K55" s="183">
        <f>SUM(K52:K54)</f>
        <v>60466.119999999995</v>
      </c>
      <c r="L55" s="182">
        <f>K55/I55</f>
        <v>1</v>
      </c>
      <c r="M55" s="184">
        <f t="shared" ref="M55" si="39">N55/I55</f>
        <v>0</v>
      </c>
      <c r="N55" s="183">
        <f>SUM(N52:N54)</f>
        <v>0</v>
      </c>
    </row>
    <row r="56" spans="1:14">
      <c r="A56" s="48"/>
      <c r="B56" s="48"/>
      <c r="C56" s="48"/>
      <c r="D56" s="48"/>
      <c r="E56" s="48"/>
      <c r="F56" s="48"/>
      <c r="G56" s="49"/>
      <c r="H56" s="74"/>
      <c r="I56" s="75"/>
      <c r="J56" s="185"/>
      <c r="K56" s="186"/>
      <c r="L56" s="188"/>
      <c r="M56" s="188"/>
      <c r="N56" s="186"/>
    </row>
    <row r="57" spans="1:14">
      <c r="A57" s="123" t="s">
        <v>114</v>
      </c>
      <c r="B57" s="84"/>
      <c r="C57" s="83"/>
      <c r="D57" s="85" t="s">
        <v>115</v>
      </c>
      <c r="E57" s="86"/>
      <c r="F57" s="87"/>
      <c r="G57" s="88"/>
      <c r="H57" s="89"/>
      <c r="I57" s="89"/>
      <c r="J57" s="185"/>
      <c r="K57" s="186"/>
      <c r="L57" s="188"/>
      <c r="M57" s="188"/>
      <c r="N57" s="186"/>
    </row>
    <row r="58" spans="1:14">
      <c r="A58" s="123" t="s">
        <v>116</v>
      </c>
      <c r="B58" s="84"/>
      <c r="C58" s="83"/>
      <c r="D58" s="85" t="s">
        <v>117</v>
      </c>
      <c r="E58" s="86"/>
      <c r="F58" s="87"/>
      <c r="G58" s="88"/>
      <c r="H58" s="89"/>
      <c r="I58" s="89"/>
      <c r="J58" s="185"/>
      <c r="K58" s="186"/>
      <c r="L58" s="188"/>
      <c r="M58" s="188"/>
      <c r="N58" s="186"/>
    </row>
    <row r="59" spans="1:14">
      <c r="A59" s="104" t="s">
        <v>118</v>
      </c>
      <c r="B59" s="45">
        <v>90065</v>
      </c>
      <c r="C59" s="34" t="s">
        <v>21</v>
      </c>
      <c r="D59" s="66" t="s">
        <v>119</v>
      </c>
      <c r="E59" s="45" t="s">
        <v>44</v>
      </c>
      <c r="F59" s="70">
        <v>5.67</v>
      </c>
      <c r="G59" s="47">
        <v>490.51</v>
      </c>
      <c r="H59" s="71">
        <f>1.3*G59</f>
        <v>637.66300000000001</v>
      </c>
      <c r="I59" s="38">
        <f t="shared" ref="I59:I60" si="40">ROUND((F59*H59),2)</f>
        <v>3615.55</v>
      </c>
      <c r="J59" s="185">
        <f t="shared" ref="J59:J62" si="41">F59*L59</f>
        <v>5.67</v>
      </c>
      <c r="K59" s="186">
        <f t="shared" ref="K59:K62" si="42">I59*L59</f>
        <v>3615.55</v>
      </c>
      <c r="L59" s="188">
        <v>1</v>
      </c>
      <c r="M59" s="188">
        <v>0.5</v>
      </c>
      <c r="N59" s="186">
        <f t="shared" ref="N59:N62" si="43">I59*M59</f>
        <v>1807.7750000000001</v>
      </c>
    </row>
    <row r="60" spans="1:14">
      <c r="A60" s="104" t="s">
        <v>318</v>
      </c>
      <c r="B60" s="45">
        <v>91380</v>
      </c>
      <c r="C60" s="34" t="s">
        <v>21</v>
      </c>
      <c r="D60" t="s">
        <v>319</v>
      </c>
      <c r="E60" s="45" t="s">
        <v>44</v>
      </c>
      <c r="F60" s="70">
        <v>7.56</v>
      </c>
      <c r="G60" s="47">
        <v>1516.35</v>
      </c>
      <c r="H60" s="71">
        <f t="shared" ref="H60" si="44">1.3*G60</f>
        <v>1971.2549999999999</v>
      </c>
      <c r="I60" s="38">
        <f t="shared" si="40"/>
        <v>14902.69</v>
      </c>
      <c r="J60" s="185">
        <f t="shared" si="41"/>
        <v>7.56</v>
      </c>
      <c r="K60" s="186">
        <f t="shared" si="42"/>
        <v>14902.69</v>
      </c>
      <c r="L60" s="188">
        <v>1</v>
      </c>
      <c r="M60" s="188">
        <v>0</v>
      </c>
      <c r="N60" s="186">
        <f t="shared" si="43"/>
        <v>0</v>
      </c>
    </row>
    <row r="61" spans="1:14">
      <c r="A61" s="124" t="s">
        <v>120</v>
      </c>
      <c r="B61" s="33"/>
      <c r="C61" s="125"/>
      <c r="D61" s="126" t="s">
        <v>121</v>
      </c>
      <c r="E61" s="32"/>
      <c r="F61" s="67"/>
      <c r="G61" s="37"/>
      <c r="H61" s="38"/>
      <c r="I61" s="38"/>
      <c r="J61" s="185"/>
      <c r="K61" s="186"/>
      <c r="L61" s="188"/>
      <c r="M61" s="188"/>
      <c r="N61" s="186"/>
    </row>
    <row r="62" spans="1:14">
      <c r="A62" s="104" t="s">
        <v>122</v>
      </c>
      <c r="B62" s="45">
        <v>91516</v>
      </c>
      <c r="C62" s="34" t="s">
        <v>21</v>
      </c>
      <c r="D62" s="66" t="s">
        <v>123</v>
      </c>
      <c r="E62" s="45" t="s">
        <v>44</v>
      </c>
      <c r="F62" s="70">
        <v>8</v>
      </c>
      <c r="G62" s="47">
        <v>930.62</v>
      </c>
      <c r="H62" s="71">
        <f>1.3*G62</f>
        <v>1209.806</v>
      </c>
      <c r="I62" s="38">
        <f t="shared" ref="I62" si="45">ROUND((F62*H62),2)</f>
        <v>9678.4500000000007</v>
      </c>
      <c r="J62" s="185">
        <f t="shared" si="41"/>
        <v>8</v>
      </c>
      <c r="K62" s="186">
        <f t="shared" si="42"/>
        <v>9678.4500000000007</v>
      </c>
      <c r="L62" s="188">
        <v>1</v>
      </c>
      <c r="M62" s="188">
        <v>0</v>
      </c>
      <c r="N62" s="186">
        <f t="shared" si="43"/>
        <v>0</v>
      </c>
    </row>
    <row r="63" spans="1:14">
      <c r="A63" s="90"/>
      <c r="B63" s="90"/>
      <c r="C63" s="90"/>
      <c r="D63" s="90"/>
      <c r="E63" s="90"/>
      <c r="F63" s="90"/>
      <c r="G63" s="91" t="s">
        <v>31</v>
      </c>
      <c r="H63" s="68"/>
      <c r="I63" s="69">
        <f>SUM(I59:I62)</f>
        <v>28196.690000000002</v>
      </c>
      <c r="J63" s="182" t="s">
        <v>492</v>
      </c>
      <c r="K63" s="183">
        <f>SUM(K59:K62)</f>
        <v>28196.690000000002</v>
      </c>
      <c r="L63" s="182">
        <f>K63/I63</f>
        <v>1</v>
      </c>
      <c r="M63" s="184">
        <f t="shared" ref="M63" si="46">N63/I63</f>
        <v>6.4113021776669527E-2</v>
      </c>
      <c r="N63" s="183">
        <f>SUM(N59:N62)</f>
        <v>1807.7750000000001</v>
      </c>
    </row>
    <row r="64" spans="1:14">
      <c r="A64" s="48"/>
      <c r="B64" s="48"/>
      <c r="C64" s="48"/>
      <c r="D64" s="48"/>
      <c r="E64" s="48"/>
      <c r="F64" s="48"/>
      <c r="G64" s="49"/>
      <c r="H64" s="74"/>
      <c r="I64" s="75"/>
      <c r="J64" s="185"/>
      <c r="K64" s="186"/>
      <c r="L64" s="188"/>
      <c r="M64" s="188"/>
      <c r="N64" s="186"/>
    </row>
    <row r="65" spans="1:14">
      <c r="A65" s="127" t="s">
        <v>126</v>
      </c>
      <c r="B65" s="29"/>
      <c r="C65" s="29"/>
      <c r="D65" s="30" t="s">
        <v>127</v>
      </c>
      <c r="E65" s="30"/>
      <c r="F65" s="31"/>
      <c r="G65" s="31"/>
      <c r="H65" s="65"/>
      <c r="I65" s="65"/>
      <c r="J65" s="185"/>
      <c r="K65" s="186"/>
      <c r="L65" s="188"/>
      <c r="M65" s="188"/>
      <c r="N65" s="186"/>
    </row>
    <row r="66" spans="1:14">
      <c r="A66" s="95" t="s">
        <v>128</v>
      </c>
      <c r="B66" s="32">
        <v>1002280</v>
      </c>
      <c r="C66" s="34" t="s">
        <v>21</v>
      </c>
      <c r="D66" s="66" t="s">
        <v>129</v>
      </c>
      <c r="E66" s="32" t="s">
        <v>49</v>
      </c>
      <c r="F66" s="67">
        <v>6</v>
      </c>
      <c r="G66" s="37">
        <v>229.81</v>
      </c>
      <c r="H66" s="38">
        <f>1.3*G66</f>
        <v>298.75299999999999</v>
      </c>
      <c r="I66" s="38">
        <f t="shared" ref="I66:I69" si="47">ROUND((F66*H66),2)</f>
        <v>1792.52</v>
      </c>
      <c r="J66" s="185">
        <f t="shared" ref="J66:J69" si="48">F66*L66</f>
        <v>0</v>
      </c>
      <c r="K66" s="186">
        <f t="shared" ref="K66:K69" si="49">I66*L66</f>
        <v>0</v>
      </c>
      <c r="L66" s="188">
        <v>0</v>
      </c>
      <c r="M66" s="188">
        <v>0</v>
      </c>
      <c r="N66" s="186">
        <f t="shared" ref="N66:N69" si="50">I66*M66</f>
        <v>0</v>
      </c>
    </row>
    <row r="67" spans="1:14">
      <c r="A67" s="95" t="s">
        <v>130</v>
      </c>
      <c r="B67" s="32">
        <v>1002270</v>
      </c>
      <c r="C67" s="34" t="s">
        <v>21</v>
      </c>
      <c r="D67" s="66" t="s">
        <v>131</v>
      </c>
      <c r="E67" s="32" t="s">
        <v>49</v>
      </c>
      <c r="F67" s="67">
        <v>3</v>
      </c>
      <c r="G67" s="37">
        <v>242.77</v>
      </c>
      <c r="H67" s="38">
        <f t="shared" ref="H67:H69" si="51">1.3*G67</f>
        <v>315.601</v>
      </c>
      <c r="I67" s="38">
        <f t="shared" si="47"/>
        <v>946.8</v>
      </c>
      <c r="J67" s="185">
        <f t="shared" si="48"/>
        <v>0</v>
      </c>
      <c r="K67" s="186">
        <f t="shared" si="49"/>
        <v>0</v>
      </c>
      <c r="L67" s="188">
        <v>0</v>
      </c>
      <c r="M67" s="188">
        <v>0</v>
      </c>
      <c r="N67" s="186">
        <f t="shared" si="50"/>
        <v>0</v>
      </c>
    </row>
    <row r="68" spans="1:14">
      <c r="A68" s="95" t="s">
        <v>132</v>
      </c>
      <c r="B68" s="32">
        <v>100816</v>
      </c>
      <c r="C68" s="34" t="s">
        <v>21</v>
      </c>
      <c r="D68" s="66" t="s">
        <v>133</v>
      </c>
      <c r="E68" s="32" t="s">
        <v>134</v>
      </c>
      <c r="F68" s="67">
        <v>6</v>
      </c>
      <c r="G68" s="37">
        <v>79.25</v>
      </c>
      <c r="H68" s="38">
        <f t="shared" si="51"/>
        <v>103.02500000000001</v>
      </c>
      <c r="I68" s="38">
        <f t="shared" si="47"/>
        <v>618.15</v>
      </c>
      <c r="J68" s="185">
        <f t="shared" si="48"/>
        <v>0</v>
      </c>
      <c r="K68" s="186">
        <f t="shared" si="49"/>
        <v>0</v>
      </c>
      <c r="L68" s="188">
        <v>0</v>
      </c>
      <c r="M68" s="188">
        <v>0</v>
      </c>
      <c r="N68" s="186">
        <f t="shared" si="50"/>
        <v>0</v>
      </c>
    </row>
    <row r="69" spans="1:14">
      <c r="A69" s="95" t="s">
        <v>135</v>
      </c>
      <c r="B69" s="32">
        <v>100818</v>
      </c>
      <c r="C69" s="34" t="s">
        <v>21</v>
      </c>
      <c r="D69" s="66" t="s">
        <v>136</v>
      </c>
      <c r="E69" s="32" t="s">
        <v>134</v>
      </c>
      <c r="F69" s="67">
        <v>3</v>
      </c>
      <c r="G69" s="37">
        <v>92.21</v>
      </c>
      <c r="H69" s="38">
        <f t="shared" si="51"/>
        <v>119.87299999999999</v>
      </c>
      <c r="I69" s="38">
        <f t="shared" si="47"/>
        <v>359.62</v>
      </c>
      <c r="J69" s="185">
        <f t="shared" si="48"/>
        <v>0</v>
      </c>
      <c r="K69" s="186">
        <f t="shared" si="49"/>
        <v>0</v>
      </c>
      <c r="L69" s="188">
        <v>0</v>
      </c>
      <c r="M69" s="188">
        <v>0</v>
      </c>
      <c r="N69" s="186">
        <f t="shared" si="50"/>
        <v>0</v>
      </c>
    </row>
    <row r="70" spans="1:14">
      <c r="A70" s="39"/>
      <c r="B70" s="40"/>
      <c r="C70" s="40"/>
      <c r="D70" s="40"/>
      <c r="E70" s="40"/>
      <c r="F70" s="40"/>
      <c r="G70" s="41" t="s">
        <v>31</v>
      </c>
      <c r="H70" s="68"/>
      <c r="I70" s="69">
        <f>SUM(I66:I69)</f>
        <v>3717.0899999999997</v>
      </c>
      <c r="J70" s="182" t="s">
        <v>493</v>
      </c>
      <c r="K70" s="183">
        <f>SUM(K66:K69)</f>
        <v>0</v>
      </c>
      <c r="L70" s="182">
        <f>K70/I70</f>
        <v>0</v>
      </c>
      <c r="M70" s="184">
        <f t="shared" ref="M70" si="52">N70/I70</f>
        <v>0</v>
      </c>
      <c r="N70" s="183">
        <f>SUM(N66:N69)</f>
        <v>0</v>
      </c>
    </row>
    <row r="71" spans="1:14">
      <c r="A71" s="39"/>
      <c r="B71" s="40"/>
      <c r="C71" s="40"/>
      <c r="D71" s="40"/>
      <c r="E71" s="40"/>
      <c r="F71" s="40"/>
      <c r="G71" s="41"/>
      <c r="H71" s="68"/>
      <c r="I71" s="69"/>
      <c r="J71" s="185"/>
      <c r="K71" s="186"/>
      <c r="L71" s="188"/>
      <c r="M71" s="188"/>
      <c r="N71" s="186"/>
    </row>
    <row r="72" spans="1:14">
      <c r="A72" s="127" t="s">
        <v>137</v>
      </c>
      <c r="B72" s="29"/>
      <c r="C72" s="29"/>
      <c r="D72" s="30" t="s">
        <v>138</v>
      </c>
      <c r="E72" s="30"/>
      <c r="F72" s="31"/>
      <c r="G72" s="31"/>
      <c r="H72" s="65"/>
      <c r="I72" s="65"/>
      <c r="J72" s="185"/>
      <c r="K72" s="186"/>
      <c r="L72" s="188"/>
      <c r="M72" s="188"/>
      <c r="N72" s="186"/>
    </row>
    <row r="73" spans="1:14">
      <c r="A73" s="95" t="s">
        <v>139</v>
      </c>
      <c r="B73" s="32">
        <v>110143</v>
      </c>
      <c r="C73" s="34" t="s">
        <v>21</v>
      </c>
      <c r="D73" s="53" t="s">
        <v>140</v>
      </c>
      <c r="E73" s="32" t="s">
        <v>44</v>
      </c>
      <c r="F73" s="67">
        <v>377.1</v>
      </c>
      <c r="G73" s="37">
        <v>10</v>
      </c>
      <c r="H73" s="38">
        <f>1.3*G73</f>
        <v>13</v>
      </c>
      <c r="I73" s="38">
        <f t="shared" ref="I73:I77" si="53">ROUND((F73*H73),2)</f>
        <v>4902.3</v>
      </c>
      <c r="J73" s="185">
        <f t="shared" ref="J73:J77" si="54">F73*L73</f>
        <v>377.1</v>
      </c>
      <c r="K73" s="186">
        <f t="shared" ref="K73:K77" si="55">I73*L73</f>
        <v>4902.3</v>
      </c>
      <c r="L73" s="188">
        <v>1</v>
      </c>
      <c r="M73" s="188">
        <v>0</v>
      </c>
      <c r="N73" s="186">
        <f t="shared" ref="N73:N77" si="56">I73*M73</f>
        <v>0</v>
      </c>
    </row>
    <row r="74" spans="1:14">
      <c r="A74" s="95" t="s">
        <v>141</v>
      </c>
      <c r="B74" s="32">
        <v>110762</v>
      </c>
      <c r="C74" s="34" t="s">
        <v>21</v>
      </c>
      <c r="D74" s="66" t="s">
        <v>142</v>
      </c>
      <c r="E74" s="32" t="s">
        <v>44</v>
      </c>
      <c r="F74" s="67">
        <v>366.04</v>
      </c>
      <c r="G74" s="37">
        <v>40.75</v>
      </c>
      <c r="H74" s="38">
        <f t="shared" ref="H74:H77" si="57">1.3*G74</f>
        <v>52.975000000000001</v>
      </c>
      <c r="I74" s="38">
        <f t="shared" si="53"/>
        <v>19390.97</v>
      </c>
      <c r="J74" s="185">
        <f t="shared" si="54"/>
        <v>366.04</v>
      </c>
      <c r="K74" s="186">
        <f t="shared" si="55"/>
        <v>19390.97</v>
      </c>
      <c r="L74" s="188">
        <v>1</v>
      </c>
      <c r="M74" s="188">
        <v>0</v>
      </c>
      <c r="N74" s="186">
        <f t="shared" si="56"/>
        <v>0</v>
      </c>
    </row>
    <row r="75" spans="1:14">
      <c r="A75" s="95" t="s">
        <v>143</v>
      </c>
      <c r="B75" s="32">
        <v>110763</v>
      </c>
      <c r="C75" s="34" t="s">
        <v>21</v>
      </c>
      <c r="D75" s="53" t="s">
        <v>144</v>
      </c>
      <c r="E75" s="32" t="s">
        <v>44</v>
      </c>
      <c r="F75" s="67">
        <v>11.06</v>
      </c>
      <c r="G75" s="37">
        <v>47.73</v>
      </c>
      <c r="H75" s="38">
        <f t="shared" si="57"/>
        <v>62.048999999999999</v>
      </c>
      <c r="I75" s="38">
        <f t="shared" si="53"/>
        <v>686.26</v>
      </c>
      <c r="J75" s="185">
        <f t="shared" si="54"/>
        <v>11.06</v>
      </c>
      <c r="K75" s="186">
        <f t="shared" si="55"/>
        <v>686.26</v>
      </c>
      <c r="L75" s="188">
        <v>1</v>
      </c>
      <c r="M75" s="188">
        <v>0</v>
      </c>
      <c r="N75" s="186">
        <f t="shared" si="56"/>
        <v>0</v>
      </c>
    </row>
    <row r="76" spans="1:14">
      <c r="A76" s="95" t="s">
        <v>145</v>
      </c>
      <c r="B76" s="32">
        <v>110644</v>
      </c>
      <c r="C76" s="34" t="s">
        <v>21</v>
      </c>
      <c r="D76" s="66" t="s">
        <v>146</v>
      </c>
      <c r="E76" s="32" t="s">
        <v>44</v>
      </c>
      <c r="F76" s="67">
        <v>296.91000000000003</v>
      </c>
      <c r="G76" s="37">
        <v>88.79</v>
      </c>
      <c r="H76" s="38">
        <f t="shared" si="57"/>
        <v>115.42700000000001</v>
      </c>
      <c r="I76" s="38">
        <f t="shared" si="53"/>
        <v>34271.43</v>
      </c>
      <c r="J76" s="185">
        <f t="shared" si="54"/>
        <v>296.91000000000003</v>
      </c>
      <c r="K76" s="186">
        <f t="shared" si="55"/>
        <v>34271.43</v>
      </c>
      <c r="L76" s="188">
        <v>1</v>
      </c>
      <c r="M76" s="188">
        <v>0</v>
      </c>
      <c r="N76" s="186">
        <f t="shared" si="56"/>
        <v>0</v>
      </c>
    </row>
    <row r="77" spans="1:14">
      <c r="A77" s="95" t="s">
        <v>277</v>
      </c>
      <c r="B77" s="32">
        <v>110505</v>
      </c>
      <c r="C77" s="34" t="s">
        <v>21</v>
      </c>
      <c r="D77" t="s">
        <v>320</v>
      </c>
      <c r="E77" s="32" t="s">
        <v>44</v>
      </c>
      <c r="F77" s="67">
        <v>69.12</v>
      </c>
      <c r="G77" s="37">
        <v>134.41</v>
      </c>
      <c r="H77" s="38">
        <f t="shared" si="57"/>
        <v>174.733</v>
      </c>
      <c r="I77" s="38">
        <f t="shared" si="53"/>
        <v>12077.54</v>
      </c>
      <c r="J77" s="185">
        <f t="shared" si="54"/>
        <v>0</v>
      </c>
      <c r="K77" s="186">
        <f t="shared" si="55"/>
        <v>0</v>
      </c>
      <c r="L77" s="188">
        <v>0</v>
      </c>
      <c r="M77" s="188">
        <v>0</v>
      </c>
      <c r="N77" s="186">
        <f t="shared" si="56"/>
        <v>0</v>
      </c>
    </row>
    <row r="78" spans="1:14">
      <c r="A78" s="39"/>
      <c r="B78" s="40"/>
      <c r="C78" s="40"/>
      <c r="D78" s="40"/>
      <c r="E78" s="40"/>
      <c r="F78" s="40"/>
      <c r="G78" s="41" t="s">
        <v>31</v>
      </c>
      <c r="H78" s="68"/>
      <c r="I78" s="69">
        <f>SUM(I73:I77)</f>
        <v>71328.5</v>
      </c>
      <c r="J78" s="182" t="s">
        <v>494</v>
      </c>
      <c r="K78" s="183">
        <f>SUM(K73:K77)</f>
        <v>59250.96</v>
      </c>
      <c r="L78" s="182">
        <f>K78/I78</f>
        <v>0.83067721878351575</v>
      </c>
      <c r="M78" s="184">
        <f t="shared" ref="M78" si="58">N78/I78</f>
        <v>0</v>
      </c>
      <c r="N78" s="183">
        <f>SUM(N73:N77)</f>
        <v>0</v>
      </c>
    </row>
    <row r="79" spans="1:14">
      <c r="A79" s="48"/>
      <c r="B79" s="48"/>
      <c r="C79" s="48"/>
      <c r="D79" s="48"/>
      <c r="E79" s="48"/>
      <c r="F79" s="48"/>
      <c r="G79" s="49"/>
      <c r="H79" s="74"/>
      <c r="I79" s="75"/>
      <c r="J79" s="185"/>
      <c r="K79" s="186"/>
      <c r="L79" s="188"/>
      <c r="M79" s="188"/>
      <c r="N79" s="186"/>
    </row>
    <row r="80" spans="1:14">
      <c r="A80" s="127" t="s">
        <v>147</v>
      </c>
      <c r="B80" s="29"/>
      <c r="C80" s="29"/>
      <c r="D80" s="30" t="s">
        <v>148</v>
      </c>
      <c r="E80" s="30"/>
      <c r="F80" s="31"/>
      <c r="G80" s="31"/>
      <c r="H80" s="65"/>
      <c r="I80" s="65"/>
      <c r="J80" s="185"/>
      <c r="K80" s="186"/>
      <c r="L80" s="188"/>
      <c r="M80" s="188"/>
      <c r="N80" s="186"/>
    </row>
    <row r="81" spans="1:14">
      <c r="A81" s="104" t="s">
        <v>149</v>
      </c>
      <c r="B81" s="45">
        <v>130507</v>
      </c>
      <c r="C81" s="33" t="s">
        <v>21</v>
      </c>
      <c r="D81" s="66" t="s">
        <v>150</v>
      </c>
      <c r="E81" s="45" t="s">
        <v>44</v>
      </c>
      <c r="F81" s="70">
        <v>64.91</v>
      </c>
      <c r="G81" s="47">
        <v>75.73</v>
      </c>
      <c r="H81" s="71">
        <f>1.3*G81</f>
        <v>98.449000000000012</v>
      </c>
      <c r="I81" s="71">
        <f t="shared" ref="I81:I84" si="59">ROUND((F81*H81),2)</f>
        <v>6390.32</v>
      </c>
      <c r="J81" s="185">
        <f t="shared" ref="J81:J84" si="60">F81*L81</f>
        <v>64.91</v>
      </c>
      <c r="K81" s="186">
        <f t="shared" ref="K81:K84" si="61">I81*L81</f>
        <v>6390.32</v>
      </c>
      <c r="L81" s="188">
        <v>1</v>
      </c>
      <c r="M81" s="188">
        <v>0</v>
      </c>
      <c r="N81" s="186">
        <f t="shared" ref="N81:N84" si="62">I81*M81</f>
        <v>0</v>
      </c>
    </row>
    <row r="82" spans="1:14">
      <c r="A82" s="104" t="s">
        <v>151</v>
      </c>
      <c r="B82" s="45">
        <v>130110</v>
      </c>
      <c r="C82" s="33" t="s">
        <v>21</v>
      </c>
      <c r="D82" s="66" t="s">
        <v>152</v>
      </c>
      <c r="E82" s="45" t="s">
        <v>44</v>
      </c>
      <c r="F82" s="70">
        <v>64.91</v>
      </c>
      <c r="G82" s="47">
        <v>39.01</v>
      </c>
      <c r="H82" s="71">
        <f>1.3*G82</f>
        <v>50.713000000000001</v>
      </c>
      <c r="I82" s="71">
        <f t="shared" si="59"/>
        <v>3291.78</v>
      </c>
      <c r="J82" s="185">
        <f t="shared" si="60"/>
        <v>64.91</v>
      </c>
      <c r="K82" s="186">
        <f t="shared" si="61"/>
        <v>3291.78</v>
      </c>
      <c r="L82" s="188">
        <v>1</v>
      </c>
      <c r="M82" s="188">
        <v>0</v>
      </c>
      <c r="N82" s="186">
        <f t="shared" si="62"/>
        <v>0</v>
      </c>
    </row>
    <row r="83" spans="1:14">
      <c r="A83" s="104" t="s">
        <v>153</v>
      </c>
      <c r="B83" s="45">
        <v>130119</v>
      </c>
      <c r="C83" s="33" t="s">
        <v>21</v>
      </c>
      <c r="D83" t="s">
        <v>321</v>
      </c>
      <c r="E83" s="45" t="s">
        <v>44</v>
      </c>
      <c r="F83" s="70">
        <v>64.91</v>
      </c>
      <c r="G83" s="47">
        <v>99.29</v>
      </c>
      <c r="H83" s="71">
        <f>1.3*G83</f>
        <v>129.07700000000003</v>
      </c>
      <c r="I83" s="71">
        <f t="shared" si="59"/>
        <v>8378.39</v>
      </c>
      <c r="J83" s="185">
        <f t="shared" si="60"/>
        <v>64.91</v>
      </c>
      <c r="K83" s="186">
        <f t="shared" si="61"/>
        <v>8378.39</v>
      </c>
      <c r="L83" s="188">
        <v>1</v>
      </c>
      <c r="M83" s="188">
        <v>0</v>
      </c>
      <c r="N83" s="186">
        <f t="shared" si="62"/>
        <v>0</v>
      </c>
    </row>
    <row r="84" spans="1:14">
      <c r="A84" s="104" t="s">
        <v>155</v>
      </c>
      <c r="B84" s="32">
        <v>130492</v>
      </c>
      <c r="C84" s="34" t="s">
        <v>21</v>
      </c>
      <c r="D84" s="66" t="s">
        <v>158</v>
      </c>
      <c r="E84" s="32" t="s">
        <v>44</v>
      </c>
      <c r="F84" s="67">
        <v>17.309999999999999</v>
      </c>
      <c r="G84" s="37">
        <v>128.37</v>
      </c>
      <c r="H84" s="71">
        <f t="shared" ref="H84" si="63">1.3*G84</f>
        <v>166.881</v>
      </c>
      <c r="I84" s="38">
        <f t="shared" si="59"/>
        <v>2888.71</v>
      </c>
      <c r="J84" s="185">
        <f t="shared" si="60"/>
        <v>17.309999999999999</v>
      </c>
      <c r="K84" s="186">
        <f t="shared" si="61"/>
        <v>2888.71</v>
      </c>
      <c r="L84" s="188">
        <v>1</v>
      </c>
      <c r="M84" s="188">
        <v>1</v>
      </c>
      <c r="N84" s="186">
        <f t="shared" si="62"/>
        <v>2888.71</v>
      </c>
    </row>
    <row r="85" spans="1:14">
      <c r="A85" s="39"/>
      <c r="B85" s="40"/>
      <c r="C85" s="40"/>
      <c r="D85" s="40"/>
      <c r="E85" s="40"/>
      <c r="F85" s="40"/>
      <c r="G85" s="41" t="s">
        <v>31</v>
      </c>
      <c r="H85" s="68"/>
      <c r="I85" s="69">
        <f>SUM(I81:I84)</f>
        <v>20949.199999999997</v>
      </c>
      <c r="J85" s="182" t="s">
        <v>502</v>
      </c>
      <c r="K85" s="183">
        <f>SUM(K81:K84)</f>
        <v>20949.199999999997</v>
      </c>
      <c r="L85" s="182">
        <f>K85/I85</f>
        <v>1</v>
      </c>
      <c r="M85" s="184">
        <f t="shared" ref="M85" si="64">N85/I85</f>
        <v>0.13789118438890269</v>
      </c>
      <c r="N85" s="183">
        <f>SUM(N81:N84)</f>
        <v>2888.71</v>
      </c>
    </row>
    <row r="86" spans="1:14">
      <c r="A86" s="39"/>
      <c r="B86" s="40"/>
      <c r="C86" s="40"/>
      <c r="D86" s="40"/>
      <c r="E86" s="40"/>
      <c r="F86" s="40"/>
      <c r="G86" s="41"/>
      <c r="H86" s="68"/>
      <c r="I86" s="69"/>
      <c r="J86" s="185"/>
      <c r="K86" s="186"/>
      <c r="L86" s="188"/>
      <c r="M86" s="188"/>
      <c r="N86" s="186"/>
    </row>
    <row r="87" spans="1:14">
      <c r="A87" s="127" t="s">
        <v>164</v>
      </c>
      <c r="B87" s="29"/>
      <c r="C87" s="29"/>
      <c r="D87" s="30" t="s">
        <v>167</v>
      </c>
      <c r="E87" s="30"/>
      <c r="F87" s="31"/>
      <c r="G87" s="31"/>
      <c r="H87" s="65"/>
      <c r="I87" s="65"/>
      <c r="J87" s="185"/>
      <c r="K87" s="186"/>
      <c r="L87" s="188"/>
      <c r="M87" s="188"/>
      <c r="N87" s="186"/>
    </row>
    <row r="88" spans="1:14">
      <c r="A88" s="104" t="s">
        <v>166</v>
      </c>
      <c r="B88" s="45">
        <v>180232</v>
      </c>
      <c r="C88" s="33" t="s">
        <v>21</v>
      </c>
      <c r="D88" s="66" t="s">
        <v>169</v>
      </c>
      <c r="E88" s="45" t="s">
        <v>134</v>
      </c>
      <c r="F88" s="70">
        <v>7</v>
      </c>
      <c r="G88" s="47">
        <v>12.49</v>
      </c>
      <c r="H88" s="71">
        <f>1.3*G88</f>
        <v>16.237000000000002</v>
      </c>
      <c r="I88" s="71">
        <f t="shared" ref="I88:I105" si="65">ROUND((F88*H88),2)</f>
        <v>113.66</v>
      </c>
      <c r="J88" s="185">
        <f t="shared" ref="J88:J105" si="66">F88*L88</f>
        <v>7</v>
      </c>
      <c r="K88" s="186">
        <f t="shared" ref="K88:K105" si="67">I88*L88</f>
        <v>113.66</v>
      </c>
      <c r="L88" s="188">
        <v>1</v>
      </c>
      <c r="M88" s="188">
        <v>0</v>
      </c>
      <c r="N88" s="186">
        <f t="shared" ref="N88:N105" si="68">I88*M88</f>
        <v>0</v>
      </c>
    </row>
    <row r="89" spans="1:14">
      <c r="A89" s="104" t="s">
        <v>322</v>
      </c>
      <c r="B89" s="45">
        <v>180234</v>
      </c>
      <c r="C89" s="33" t="s">
        <v>21</v>
      </c>
      <c r="D89" s="66" t="s">
        <v>171</v>
      </c>
      <c r="E89" s="45" t="s">
        <v>134</v>
      </c>
      <c r="F89" s="70">
        <v>2</v>
      </c>
      <c r="G89" s="47">
        <v>47.96</v>
      </c>
      <c r="H89" s="71">
        <f t="shared" ref="H89:H105" si="69">1.3*G89</f>
        <v>62.348000000000006</v>
      </c>
      <c r="I89" s="71">
        <f t="shared" si="65"/>
        <v>124.7</v>
      </c>
      <c r="J89" s="185">
        <f t="shared" si="66"/>
        <v>2</v>
      </c>
      <c r="K89" s="186">
        <f t="shared" si="67"/>
        <v>124.7</v>
      </c>
      <c r="L89" s="188">
        <v>1</v>
      </c>
      <c r="M89" s="188">
        <v>0</v>
      </c>
      <c r="N89" s="186">
        <f t="shared" si="68"/>
        <v>0</v>
      </c>
    </row>
    <row r="90" spans="1:14">
      <c r="A90" s="104" t="s">
        <v>323</v>
      </c>
      <c r="B90" s="45">
        <v>180225</v>
      </c>
      <c r="C90" s="33" t="s">
        <v>21</v>
      </c>
      <c r="D90" t="s">
        <v>279</v>
      </c>
      <c r="E90" s="45" t="s">
        <v>134</v>
      </c>
      <c r="F90" s="70">
        <v>1</v>
      </c>
      <c r="G90" s="47">
        <v>11.88</v>
      </c>
      <c r="H90" s="71">
        <f t="shared" si="69"/>
        <v>15.444000000000001</v>
      </c>
      <c r="I90" s="71">
        <f t="shared" si="65"/>
        <v>15.44</v>
      </c>
      <c r="J90" s="185">
        <f t="shared" si="66"/>
        <v>1</v>
      </c>
      <c r="K90" s="186">
        <f t="shared" si="67"/>
        <v>15.44</v>
      </c>
      <c r="L90" s="188">
        <v>1</v>
      </c>
      <c r="M90" s="188">
        <v>0</v>
      </c>
      <c r="N90" s="186">
        <f t="shared" si="68"/>
        <v>0</v>
      </c>
    </row>
    <row r="91" spans="1:14">
      <c r="A91" s="104" t="s">
        <v>324</v>
      </c>
      <c r="B91" s="45">
        <v>180223</v>
      </c>
      <c r="C91" s="33" t="s">
        <v>21</v>
      </c>
      <c r="D91" s="66" t="s">
        <v>173</v>
      </c>
      <c r="E91" s="45" t="s">
        <v>134</v>
      </c>
      <c r="F91" s="70">
        <v>3</v>
      </c>
      <c r="G91" s="47">
        <v>23.87</v>
      </c>
      <c r="H91" s="71">
        <f t="shared" si="69"/>
        <v>31.031000000000002</v>
      </c>
      <c r="I91" s="71">
        <f t="shared" si="65"/>
        <v>93.09</v>
      </c>
      <c r="J91" s="185">
        <f t="shared" si="66"/>
        <v>3</v>
      </c>
      <c r="K91" s="186">
        <f t="shared" si="67"/>
        <v>93.09</v>
      </c>
      <c r="L91" s="188">
        <v>1</v>
      </c>
      <c r="M91" s="188">
        <v>0</v>
      </c>
      <c r="N91" s="186">
        <f t="shared" si="68"/>
        <v>0</v>
      </c>
    </row>
    <row r="92" spans="1:14">
      <c r="A92" s="104" t="s">
        <v>325</v>
      </c>
      <c r="B92" s="45">
        <v>180427</v>
      </c>
      <c r="C92" s="33" t="s">
        <v>21</v>
      </c>
      <c r="D92" s="66" t="s">
        <v>175</v>
      </c>
      <c r="E92" s="45" t="s">
        <v>134</v>
      </c>
      <c r="F92" s="70">
        <v>13</v>
      </c>
      <c r="G92" s="47">
        <v>9.61</v>
      </c>
      <c r="H92" s="71">
        <f t="shared" si="69"/>
        <v>12.493</v>
      </c>
      <c r="I92" s="71">
        <f t="shared" si="65"/>
        <v>162.41</v>
      </c>
      <c r="J92" s="185">
        <f t="shared" si="66"/>
        <v>13</v>
      </c>
      <c r="K92" s="186">
        <f t="shared" si="67"/>
        <v>162.41</v>
      </c>
      <c r="L92" s="188">
        <v>1</v>
      </c>
      <c r="M92" s="188">
        <v>0</v>
      </c>
      <c r="N92" s="186">
        <f t="shared" si="68"/>
        <v>0</v>
      </c>
    </row>
    <row r="93" spans="1:14">
      <c r="A93" s="104" t="s">
        <v>326</v>
      </c>
      <c r="B93" s="45">
        <v>180429</v>
      </c>
      <c r="C93" s="33" t="s">
        <v>21</v>
      </c>
      <c r="D93" s="66" t="s">
        <v>177</v>
      </c>
      <c r="E93" s="45" t="s">
        <v>134</v>
      </c>
      <c r="F93" s="70">
        <v>5</v>
      </c>
      <c r="G93" s="47">
        <v>20.399999999999999</v>
      </c>
      <c r="H93" s="71">
        <f t="shared" si="69"/>
        <v>26.52</v>
      </c>
      <c r="I93" s="71">
        <f t="shared" si="65"/>
        <v>132.6</v>
      </c>
      <c r="J93" s="185">
        <f t="shared" si="66"/>
        <v>5</v>
      </c>
      <c r="K93" s="186">
        <f t="shared" si="67"/>
        <v>132.6</v>
      </c>
      <c r="L93" s="188">
        <v>1</v>
      </c>
      <c r="M93" s="188">
        <v>0</v>
      </c>
      <c r="N93" s="186">
        <f t="shared" si="68"/>
        <v>0</v>
      </c>
    </row>
    <row r="94" spans="1:14">
      <c r="A94" s="104" t="s">
        <v>327</v>
      </c>
      <c r="B94" s="45">
        <v>180430</v>
      </c>
      <c r="C94" s="33" t="s">
        <v>21</v>
      </c>
      <c r="D94" s="66" t="s">
        <v>179</v>
      </c>
      <c r="E94" s="45" t="s">
        <v>134</v>
      </c>
      <c r="F94" s="70">
        <v>16</v>
      </c>
      <c r="G94" s="47">
        <v>22.14</v>
      </c>
      <c r="H94" s="71">
        <f t="shared" si="69"/>
        <v>28.782</v>
      </c>
      <c r="I94" s="71">
        <f t="shared" si="65"/>
        <v>460.51</v>
      </c>
      <c r="J94" s="185">
        <f t="shared" si="66"/>
        <v>16</v>
      </c>
      <c r="K94" s="186">
        <f t="shared" si="67"/>
        <v>460.51</v>
      </c>
      <c r="L94" s="188">
        <v>1</v>
      </c>
      <c r="M94" s="188">
        <v>0</v>
      </c>
      <c r="N94" s="186">
        <f t="shared" si="68"/>
        <v>0</v>
      </c>
    </row>
    <row r="95" spans="1:14">
      <c r="A95" s="104" t="s">
        <v>328</v>
      </c>
      <c r="B95" s="45">
        <v>180220</v>
      </c>
      <c r="C95" s="33" t="s">
        <v>21</v>
      </c>
      <c r="D95" s="66" t="s">
        <v>181</v>
      </c>
      <c r="E95" s="45" t="s">
        <v>134</v>
      </c>
      <c r="F95" s="70">
        <v>12</v>
      </c>
      <c r="G95" s="47">
        <v>15.91</v>
      </c>
      <c r="H95" s="71">
        <f t="shared" si="69"/>
        <v>20.683</v>
      </c>
      <c r="I95" s="71">
        <f t="shared" si="65"/>
        <v>248.2</v>
      </c>
      <c r="J95" s="185">
        <f t="shared" si="66"/>
        <v>12</v>
      </c>
      <c r="K95" s="186">
        <f t="shared" si="67"/>
        <v>248.2</v>
      </c>
      <c r="L95" s="188">
        <v>1</v>
      </c>
      <c r="M95" s="188">
        <v>0</v>
      </c>
      <c r="N95" s="186">
        <f t="shared" si="68"/>
        <v>0</v>
      </c>
    </row>
    <row r="96" spans="1:14">
      <c r="A96" s="104" t="s">
        <v>329</v>
      </c>
      <c r="B96" s="45">
        <v>180227</v>
      </c>
      <c r="C96" s="33" t="s">
        <v>21</v>
      </c>
      <c r="D96" s="66" t="s">
        <v>183</v>
      </c>
      <c r="E96" s="45" t="s">
        <v>134</v>
      </c>
      <c r="F96" s="70">
        <v>1</v>
      </c>
      <c r="G96" s="47">
        <v>33.270000000000003</v>
      </c>
      <c r="H96" s="71">
        <f t="shared" si="69"/>
        <v>43.251000000000005</v>
      </c>
      <c r="I96" s="71">
        <f t="shared" si="65"/>
        <v>43.25</v>
      </c>
      <c r="J96" s="185">
        <f t="shared" si="66"/>
        <v>1</v>
      </c>
      <c r="K96" s="186">
        <f t="shared" si="67"/>
        <v>43.25</v>
      </c>
      <c r="L96" s="188">
        <v>1</v>
      </c>
      <c r="M96" s="188">
        <v>0</v>
      </c>
      <c r="N96" s="186">
        <f t="shared" si="68"/>
        <v>0</v>
      </c>
    </row>
    <row r="97" spans="1:14">
      <c r="A97" s="104" t="s">
        <v>330</v>
      </c>
      <c r="B97" s="45">
        <v>180434</v>
      </c>
      <c r="C97" s="33" t="s">
        <v>21</v>
      </c>
      <c r="D97" t="s">
        <v>283</v>
      </c>
      <c r="E97" s="45" t="s">
        <v>134</v>
      </c>
      <c r="F97" s="70">
        <v>4</v>
      </c>
      <c r="G97" s="47">
        <v>9.48</v>
      </c>
      <c r="H97" s="71">
        <f t="shared" si="69"/>
        <v>12.324000000000002</v>
      </c>
      <c r="I97" s="71">
        <f t="shared" si="65"/>
        <v>49.3</v>
      </c>
      <c r="J97" s="185">
        <f t="shared" si="66"/>
        <v>4</v>
      </c>
      <c r="K97" s="186">
        <f t="shared" si="67"/>
        <v>49.3</v>
      </c>
      <c r="L97" s="188">
        <v>1</v>
      </c>
      <c r="M97" s="188">
        <v>0</v>
      </c>
      <c r="N97" s="186">
        <f t="shared" si="68"/>
        <v>0</v>
      </c>
    </row>
    <row r="98" spans="1:14">
      <c r="A98" s="104" t="s">
        <v>331</v>
      </c>
      <c r="B98" s="45">
        <v>180437</v>
      </c>
      <c r="C98" s="33" t="s">
        <v>21</v>
      </c>
      <c r="D98" s="66" t="s">
        <v>185</v>
      </c>
      <c r="E98" s="45" t="s">
        <v>134</v>
      </c>
      <c r="F98" s="70">
        <v>10</v>
      </c>
      <c r="G98" s="47">
        <v>24.16</v>
      </c>
      <c r="H98" s="71">
        <f t="shared" si="69"/>
        <v>31.408000000000001</v>
      </c>
      <c r="I98" s="71">
        <f t="shared" si="65"/>
        <v>314.08</v>
      </c>
      <c r="J98" s="185">
        <f t="shared" si="66"/>
        <v>10</v>
      </c>
      <c r="K98" s="186">
        <f t="shared" si="67"/>
        <v>314.08</v>
      </c>
      <c r="L98" s="188">
        <v>1</v>
      </c>
      <c r="M98" s="188">
        <v>0</v>
      </c>
      <c r="N98" s="186">
        <f t="shared" si="68"/>
        <v>0</v>
      </c>
    </row>
    <row r="99" spans="1:14">
      <c r="A99" s="104" t="s">
        <v>332</v>
      </c>
      <c r="B99" s="45">
        <v>181401</v>
      </c>
      <c r="C99" s="33" t="s">
        <v>21</v>
      </c>
      <c r="D99" s="66" t="s">
        <v>187</v>
      </c>
      <c r="E99" s="45" t="s">
        <v>134</v>
      </c>
      <c r="F99" s="70">
        <v>4</v>
      </c>
      <c r="G99" s="47">
        <v>24.7</v>
      </c>
      <c r="H99" s="71">
        <f t="shared" si="69"/>
        <v>32.11</v>
      </c>
      <c r="I99" s="71">
        <f t="shared" si="65"/>
        <v>128.44</v>
      </c>
      <c r="J99" s="185">
        <f t="shared" si="66"/>
        <v>4</v>
      </c>
      <c r="K99" s="186">
        <f t="shared" si="67"/>
        <v>128.44</v>
      </c>
      <c r="L99" s="188">
        <v>1</v>
      </c>
      <c r="M99" s="188">
        <v>0</v>
      </c>
      <c r="N99" s="186">
        <f t="shared" si="68"/>
        <v>0</v>
      </c>
    </row>
    <row r="100" spans="1:14">
      <c r="A100" s="104" t="s">
        <v>333</v>
      </c>
      <c r="B100" s="45">
        <v>180107</v>
      </c>
      <c r="C100" s="33" t="s">
        <v>21</v>
      </c>
      <c r="D100" s="66" t="s">
        <v>189</v>
      </c>
      <c r="E100" s="45" t="s">
        <v>190</v>
      </c>
      <c r="F100" s="70">
        <v>36</v>
      </c>
      <c r="G100" s="47">
        <v>17.809999999999999</v>
      </c>
      <c r="H100" s="71">
        <f t="shared" si="69"/>
        <v>23.152999999999999</v>
      </c>
      <c r="I100" s="71">
        <f t="shared" si="65"/>
        <v>833.51</v>
      </c>
      <c r="J100" s="185">
        <f t="shared" si="66"/>
        <v>36</v>
      </c>
      <c r="K100" s="186">
        <f t="shared" si="67"/>
        <v>833.51</v>
      </c>
      <c r="L100" s="188">
        <v>1</v>
      </c>
      <c r="M100" s="188">
        <v>0</v>
      </c>
      <c r="N100" s="186">
        <f t="shared" si="68"/>
        <v>0</v>
      </c>
    </row>
    <row r="101" spans="1:14">
      <c r="A101" s="104" t="s">
        <v>334</v>
      </c>
      <c r="B101" s="45">
        <v>180422</v>
      </c>
      <c r="C101" s="33" t="s">
        <v>21</v>
      </c>
      <c r="D101" s="66" t="s">
        <v>192</v>
      </c>
      <c r="E101" s="45" t="s">
        <v>108</v>
      </c>
      <c r="F101" s="70">
        <v>4</v>
      </c>
      <c r="G101" s="47">
        <v>44.14</v>
      </c>
      <c r="H101" s="71">
        <f t="shared" si="69"/>
        <v>57.382000000000005</v>
      </c>
      <c r="I101" s="71">
        <f t="shared" si="65"/>
        <v>229.53</v>
      </c>
      <c r="J101" s="185">
        <f t="shared" si="66"/>
        <v>4</v>
      </c>
      <c r="K101" s="186">
        <f t="shared" si="67"/>
        <v>229.53</v>
      </c>
      <c r="L101" s="188">
        <v>1</v>
      </c>
      <c r="M101" s="188">
        <v>0</v>
      </c>
      <c r="N101" s="186">
        <f t="shared" si="68"/>
        <v>0</v>
      </c>
    </row>
    <row r="102" spans="1:14">
      <c r="A102" s="104" t="s">
        <v>335</v>
      </c>
      <c r="B102" s="45">
        <v>180423</v>
      </c>
      <c r="C102" s="33" t="s">
        <v>21</v>
      </c>
      <c r="D102" s="66" t="s">
        <v>194</v>
      </c>
      <c r="E102" s="45" t="s">
        <v>108</v>
      </c>
      <c r="F102" s="70">
        <v>26</v>
      </c>
      <c r="G102" s="47">
        <v>46.69</v>
      </c>
      <c r="H102" s="71">
        <f t="shared" si="69"/>
        <v>60.696999999999996</v>
      </c>
      <c r="I102" s="71">
        <f t="shared" si="65"/>
        <v>1578.12</v>
      </c>
      <c r="J102" s="185">
        <f t="shared" si="66"/>
        <v>26</v>
      </c>
      <c r="K102" s="186">
        <f t="shared" si="67"/>
        <v>1578.12</v>
      </c>
      <c r="L102" s="188">
        <v>1</v>
      </c>
      <c r="M102" s="188">
        <v>0</v>
      </c>
      <c r="N102" s="186">
        <f t="shared" si="68"/>
        <v>0</v>
      </c>
    </row>
    <row r="103" spans="1:14">
      <c r="A103" s="104" t="s">
        <v>336</v>
      </c>
      <c r="B103" s="45">
        <v>180442</v>
      </c>
      <c r="C103" s="33" t="s">
        <v>21</v>
      </c>
      <c r="D103" s="66" t="s">
        <v>291</v>
      </c>
      <c r="E103" s="45" t="s">
        <v>134</v>
      </c>
      <c r="F103" s="70">
        <v>2</v>
      </c>
      <c r="G103" s="47">
        <v>194.92</v>
      </c>
      <c r="H103" s="71">
        <f t="shared" si="69"/>
        <v>253.39599999999999</v>
      </c>
      <c r="I103" s="71">
        <f t="shared" si="65"/>
        <v>506.79</v>
      </c>
      <c r="J103" s="185">
        <f t="shared" si="66"/>
        <v>2</v>
      </c>
      <c r="K103" s="186">
        <f t="shared" si="67"/>
        <v>506.79</v>
      </c>
      <c r="L103" s="188">
        <v>1</v>
      </c>
      <c r="M103" s="188">
        <v>0</v>
      </c>
      <c r="N103" s="186">
        <f t="shared" si="68"/>
        <v>0</v>
      </c>
    </row>
    <row r="104" spans="1:14">
      <c r="A104" s="104" t="s">
        <v>337</v>
      </c>
      <c r="B104" s="45">
        <v>180446</v>
      </c>
      <c r="C104" s="33" t="s">
        <v>21</v>
      </c>
      <c r="D104" t="s">
        <v>338</v>
      </c>
      <c r="E104" s="45" t="s">
        <v>134</v>
      </c>
      <c r="F104" s="70">
        <v>6</v>
      </c>
      <c r="G104" s="47">
        <v>149.02000000000001</v>
      </c>
      <c r="H104" s="71">
        <f t="shared" si="69"/>
        <v>193.72600000000003</v>
      </c>
      <c r="I104" s="71">
        <f t="shared" si="65"/>
        <v>1162.3599999999999</v>
      </c>
      <c r="J104" s="185">
        <f t="shared" si="66"/>
        <v>6</v>
      </c>
      <c r="K104" s="186">
        <f t="shared" si="67"/>
        <v>1162.3599999999999</v>
      </c>
      <c r="L104" s="188">
        <v>1</v>
      </c>
      <c r="M104" s="188">
        <v>0</v>
      </c>
      <c r="N104" s="186">
        <f t="shared" si="68"/>
        <v>0</v>
      </c>
    </row>
    <row r="105" spans="1:14">
      <c r="A105" s="104" t="s">
        <v>339</v>
      </c>
      <c r="B105" s="32">
        <v>190616</v>
      </c>
      <c r="C105" s="34" t="s">
        <v>21</v>
      </c>
      <c r="D105" s="66" t="s">
        <v>198</v>
      </c>
      <c r="E105" s="32" t="s">
        <v>134</v>
      </c>
      <c r="F105" s="67">
        <v>6</v>
      </c>
      <c r="G105" s="37">
        <v>406.35</v>
      </c>
      <c r="H105" s="71">
        <f t="shared" si="69"/>
        <v>528.255</v>
      </c>
      <c r="I105" s="38">
        <f t="shared" si="65"/>
        <v>3169.53</v>
      </c>
      <c r="J105" s="185">
        <f t="shared" si="66"/>
        <v>6</v>
      </c>
      <c r="K105" s="186">
        <f t="shared" si="67"/>
        <v>3169.53</v>
      </c>
      <c r="L105" s="188">
        <v>1</v>
      </c>
      <c r="M105" s="188">
        <v>0</v>
      </c>
      <c r="N105" s="186">
        <f t="shared" si="68"/>
        <v>0</v>
      </c>
    </row>
    <row r="106" spans="1:14">
      <c r="A106" s="39"/>
      <c r="B106" s="40"/>
      <c r="C106" s="40"/>
      <c r="D106" s="40"/>
      <c r="E106" s="40"/>
      <c r="F106" s="40"/>
      <c r="G106" s="41" t="s">
        <v>31</v>
      </c>
      <c r="H106" s="68"/>
      <c r="I106" s="69">
        <f>SUM(I88:I105)</f>
        <v>9365.52</v>
      </c>
      <c r="J106" s="182" t="s">
        <v>501</v>
      </c>
      <c r="K106" s="183">
        <f>SUM(K88:K105)</f>
        <v>9365.52</v>
      </c>
      <c r="L106" s="182">
        <f>K106/I106</f>
        <v>1</v>
      </c>
      <c r="M106" s="184">
        <f t="shared" ref="M106" si="70">N106/I106</f>
        <v>0</v>
      </c>
      <c r="N106" s="183">
        <f>SUM(N88:N105)</f>
        <v>0</v>
      </c>
    </row>
    <row r="107" spans="1:14">
      <c r="A107" s="45"/>
      <c r="B107" s="32"/>
      <c r="C107" s="34"/>
      <c r="D107" s="66"/>
      <c r="E107" s="32"/>
      <c r="F107" s="67"/>
      <c r="G107" s="37"/>
      <c r="H107" s="71"/>
      <c r="I107" s="38"/>
      <c r="J107" s="185"/>
      <c r="K107" s="186"/>
      <c r="L107" s="188"/>
      <c r="M107" s="188"/>
      <c r="N107" s="186"/>
    </row>
    <row r="108" spans="1:14">
      <c r="A108" s="128" t="s">
        <v>199</v>
      </c>
      <c r="B108" s="97"/>
      <c r="C108" s="97"/>
      <c r="D108" s="92" t="s">
        <v>200</v>
      </c>
      <c r="E108" s="92"/>
      <c r="F108" s="129"/>
      <c r="G108" s="129"/>
      <c r="H108" s="130"/>
      <c r="I108" s="130"/>
      <c r="J108" s="185"/>
      <c r="K108" s="186"/>
      <c r="L108" s="188"/>
      <c r="M108" s="188"/>
      <c r="N108" s="186"/>
    </row>
    <row r="109" spans="1:14">
      <c r="A109" s="104" t="s">
        <v>201</v>
      </c>
      <c r="B109" s="45">
        <v>180232</v>
      </c>
      <c r="C109" s="33" t="s">
        <v>21</v>
      </c>
      <c r="D109" s="66" t="s">
        <v>202</v>
      </c>
      <c r="E109" s="45" t="s">
        <v>134</v>
      </c>
      <c r="F109" s="70">
        <v>6</v>
      </c>
      <c r="G109" s="47">
        <v>12.49</v>
      </c>
      <c r="H109" s="71">
        <f>1.3*G109</f>
        <v>16.237000000000002</v>
      </c>
      <c r="I109" s="71">
        <f t="shared" ref="I109:I125" si="71">ROUND((F109*H109),2)</f>
        <v>97.42</v>
      </c>
      <c r="J109" s="185">
        <f t="shared" ref="J109:J125" si="72">F109*L109</f>
        <v>6</v>
      </c>
      <c r="K109" s="186">
        <f t="shared" ref="K109:K125" si="73">I109*L109</f>
        <v>97.42</v>
      </c>
      <c r="L109" s="188">
        <v>1</v>
      </c>
      <c r="M109" s="188">
        <v>0</v>
      </c>
      <c r="N109" s="186">
        <f t="shared" ref="N109:N125" si="74">I109*M109</f>
        <v>0</v>
      </c>
    </row>
    <row r="110" spans="1:14">
      <c r="A110" s="104" t="s">
        <v>203</v>
      </c>
      <c r="B110" s="45">
        <v>180244</v>
      </c>
      <c r="C110" s="33" t="s">
        <v>21</v>
      </c>
      <c r="D110" s="66" t="s">
        <v>204</v>
      </c>
      <c r="E110" s="45" t="s">
        <v>134</v>
      </c>
      <c r="F110" s="70">
        <v>3</v>
      </c>
      <c r="G110" s="47">
        <v>16.149999999999999</v>
      </c>
      <c r="H110" s="71">
        <f t="shared" ref="H110:H125" si="75">1.3*G110</f>
        <v>20.994999999999997</v>
      </c>
      <c r="I110" s="71">
        <f t="shared" si="71"/>
        <v>62.99</v>
      </c>
      <c r="J110" s="185">
        <f t="shared" si="72"/>
        <v>3</v>
      </c>
      <c r="K110" s="186">
        <f t="shared" si="73"/>
        <v>62.99</v>
      </c>
      <c r="L110" s="188">
        <v>1</v>
      </c>
      <c r="M110" s="188">
        <v>0</v>
      </c>
      <c r="N110" s="186">
        <f t="shared" si="74"/>
        <v>0</v>
      </c>
    </row>
    <row r="111" spans="1:14">
      <c r="A111" s="104" t="s">
        <v>205</v>
      </c>
      <c r="B111" s="45">
        <v>180243</v>
      </c>
      <c r="C111" s="33" t="s">
        <v>21</v>
      </c>
      <c r="D111" s="66" t="s">
        <v>206</v>
      </c>
      <c r="E111" s="45" t="s">
        <v>134</v>
      </c>
      <c r="F111" s="70">
        <v>2</v>
      </c>
      <c r="G111" s="47">
        <v>18.399999999999999</v>
      </c>
      <c r="H111" s="71">
        <f t="shared" si="75"/>
        <v>23.919999999999998</v>
      </c>
      <c r="I111" s="71">
        <f t="shared" si="71"/>
        <v>47.84</v>
      </c>
      <c r="J111" s="185">
        <f t="shared" si="72"/>
        <v>2</v>
      </c>
      <c r="K111" s="186">
        <f t="shared" si="73"/>
        <v>47.84</v>
      </c>
      <c r="L111" s="188">
        <v>1</v>
      </c>
      <c r="M111" s="188">
        <v>0</v>
      </c>
      <c r="N111" s="186">
        <f t="shared" si="74"/>
        <v>0</v>
      </c>
    </row>
    <row r="112" spans="1:14">
      <c r="A112" s="104" t="s">
        <v>207</v>
      </c>
      <c r="B112" s="45">
        <v>180471</v>
      </c>
      <c r="C112" s="33" t="s">
        <v>21</v>
      </c>
      <c r="D112" s="66" t="s">
        <v>210</v>
      </c>
      <c r="E112" s="45" t="s">
        <v>134</v>
      </c>
      <c r="F112" s="70">
        <v>14</v>
      </c>
      <c r="G112" s="47">
        <v>14.85</v>
      </c>
      <c r="H112" s="71">
        <f t="shared" si="75"/>
        <v>19.305</v>
      </c>
      <c r="I112" s="71">
        <f t="shared" si="71"/>
        <v>270.27</v>
      </c>
      <c r="J112" s="185">
        <f t="shared" si="72"/>
        <v>14</v>
      </c>
      <c r="K112" s="186">
        <f t="shared" si="73"/>
        <v>270.27</v>
      </c>
      <c r="L112" s="188">
        <v>1</v>
      </c>
      <c r="M112" s="188">
        <v>0</v>
      </c>
      <c r="N112" s="186">
        <f t="shared" si="74"/>
        <v>0</v>
      </c>
    </row>
    <row r="113" spans="1:14">
      <c r="A113" s="104" t="s">
        <v>209</v>
      </c>
      <c r="B113" s="45">
        <v>180472</v>
      </c>
      <c r="C113" s="33" t="s">
        <v>21</v>
      </c>
      <c r="D113" s="66" t="s">
        <v>212</v>
      </c>
      <c r="E113" s="45" t="s">
        <v>134</v>
      </c>
      <c r="F113" s="70">
        <v>9</v>
      </c>
      <c r="G113" s="47">
        <v>16.91</v>
      </c>
      <c r="H113" s="71">
        <f t="shared" si="75"/>
        <v>21.983000000000001</v>
      </c>
      <c r="I113" s="71">
        <f t="shared" si="71"/>
        <v>197.85</v>
      </c>
      <c r="J113" s="185">
        <f t="shared" si="72"/>
        <v>9</v>
      </c>
      <c r="K113" s="186">
        <f t="shared" si="73"/>
        <v>197.85</v>
      </c>
      <c r="L113" s="188">
        <v>1</v>
      </c>
      <c r="M113" s="188">
        <v>0</v>
      </c>
      <c r="N113" s="186">
        <f t="shared" si="74"/>
        <v>0</v>
      </c>
    </row>
    <row r="114" spans="1:14">
      <c r="A114" s="104" t="s">
        <v>211</v>
      </c>
      <c r="B114" s="45">
        <v>180474</v>
      </c>
      <c r="C114" s="33" t="s">
        <v>21</v>
      </c>
      <c r="D114" s="66" t="s">
        <v>214</v>
      </c>
      <c r="E114" s="45" t="s">
        <v>134</v>
      </c>
      <c r="F114" s="70">
        <v>5</v>
      </c>
      <c r="G114" s="47">
        <v>26.11</v>
      </c>
      <c r="H114" s="71">
        <f t="shared" si="75"/>
        <v>33.942999999999998</v>
      </c>
      <c r="I114" s="71">
        <f t="shared" si="71"/>
        <v>169.72</v>
      </c>
      <c r="J114" s="185">
        <f t="shared" si="72"/>
        <v>5</v>
      </c>
      <c r="K114" s="186">
        <f t="shared" si="73"/>
        <v>169.72</v>
      </c>
      <c r="L114" s="188">
        <v>1</v>
      </c>
      <c r="M114" s="188">
        <v>0</v>
      </c>
      <c r="N114" s="186">
        <f t="shared" si="74"/>
        <v>0</v>
      </c>
    </row>
    <row r="115" spans="1:14">
      <c r="A115" s="104" t="s">
        <v>213</v>
      </c>
      <c r="B115" s="45">
        <v>180248</v>
      </c>
      <c r="C115" s="33" t="s">
        <v>21</v>
      </c>
      <c r="D115" s="66" t="s">
        <v>294</v>
      </c>
      <c r="E115" s="45" t="s">
        <v>134</v>
      </c>
      <c r="F115" s="70">
        <v>4</v>
      </c>
      <c r="G115" s="47">
        <v>16.75</v>
      </c>
      <c r="H115" s="71">
        <f t="shared" si="75"/>
        <v>21.775000000000002</v>
      </c>
      <c r="I115" s="71">
        <f t="shared" si="71"/>
        <v>87.1</v>
      </c>
      <c r="J115" s="185">
        <f t="shared" si="72"/>
        <v>4</v>
      </c>
      <c r="K115" s="186">
        <f t="shared" si="73"/>
        <v>87.1</v>
      </c>
      <c r="L115" s="188">
        <v>1</v>
      </c>
      <c r="M115" s="188">
        <v>0</v>
      </c>
      <c r="N115" s="186">
        <f t="shared" si="74"/>
        <v>0</v>
      </c>
    </row>
    <row r="116" spans="1:14">
      <c r="A116" s="104" t="s">
        <v>215</v>
      </c>
      <c r="B116" s="45">
        <v>180249</v>
      </c>
      <c r="C116" s="33" t="s">
        <v>21</v>
      </c>
      <c r="D116" s="66" t="s">
        <v>216</v>
      </c>
      <c r="E116" s="45" t="s">
        <v>134</v>
      </c>
      <c r="F116" s="70">
        <v>3</v>
      </c>
      <c r="G116" s="47">
        <v>49.18</v>
      </c>
      <c r="H116" s="71">
        <f t="shared" si="75"/>
        <v>63.934000000000005</v>
      </c>
      <c r="I116" s="71">
        <f t="shared" si="71"/>
        <v>191.8</v>
      </c>
      <c r="J116" s="185">
        <f t="shared" si="72"/>
        <v>3</v>
      </c>
      <c r="K116" s="186">
        <f t="shared" si="73"/>
        <v>191.8</v>
      </c>
      <c r="L116" s="188">
        <v>1</v>
      </c>
      <c r="M116" s="188">
        <v>0</v>
      </c>
      <c r="N116" s="186">
        <f t="shared" si="74"/>
        <v>0</v>
      </c>
    </row>
    <row r="117" spans="1:14">
      <c r="A117" s="104" t="s">
        <v>217</v>
      </c>
      <c r="B117" s="45">
        <v>180245</v>
      </c>
      <c r="C117" s="33" t="s">
        <v>21</v>
      </c>
      <c r="D117" t="s">
        <v>218</v>
      </c>
      <c r="E117" s="45" t="s">
        <v>134</v>
      </c>
      <c r="F117" s="70">
        <v>3</v>
      </c>
      <c r="G117" s="47">
        <v>52.84</v>
      </c>
      <c r="H117" s="71">
        <f t="shared" si="75"/>
        <v>68.692000000000007</v>
      </c>
      <c r="I117" s="71">
        <f t="shared" si="71"/>
        <v>206.08</v>
      </c>
      <c r="J117" s="185">
        <f t="shared" si="72"/>
        <v>3</v>
      </c>
      <c r="K117" s="186">
        <f t="shared" si="73"/>
        <v>206.08</v>
      </c>
      <c r="L117" s="188">
        <v>1</v>
      </c>
      <c r="M117" s="188">
        <v>0</v>
      </c>
      <c r="N117" s="186">
        <f t="shared" si="74"/>
        <v>0</v>
      </c>
    </row>
    <row r="118" spans="1:14">
      <c r="A118" s="104" t="s">
        <v>219</v>
      </c>
      <c r="B118" s="45">
        <v>180259</v>
      </c>
      <c r="C118" s="33" t="s">
        <v>21</v>
      </c>
      <c r="D118" s="66" t="s">
        <v>220</v>
      </c>
      <c r="E118" s="45" t="s">
        <v>134</v>
      </c>
      <c r="F118" s="70">
        <v>20</v>
      </c>
      <c r="G118" s="47">
        <v>11.82</v>
      </c>
      <c r="H118" s="71">
        <f t="shared" si="75"/>
        <v>15.366000000000001</v>
      </c>
      <c r="I118" s="71">
        <f t="shared" si="71"/>
        <v>307.32</v>
      </c>
      <c r="J118" s="185">
        <f t="shared" si="72"/>
        <v>20</v>
      </c>
      <c r="K118" s="186">
        <f t="shared" si="73"/>
        <v>307.32</v>
      </c>
      <c r="L118" s="188">
        <v>1</v>
      </c>
      <c r="M118" s="188">
        <v>0</v>
      </c>
      <c r="N118" s="186">
        <f t="shared" si="74"/>
        <v>0</v>
      </c>
    </row>
    <row r="119" spans="1:14">
      <c r="A119" s="104" t="s">
        <v>221</v>
      </c>
      <c r="B119" s="45">
        <v>180257</v>
      </c>
      <c r="C119" s="33" t="s">
        <v>21</v>
      </c>
      <c r="D119" s="66" t="s">
        <v>222</v>
      </c>
      <c r="E119" s="45" t="s">
        <v>134</v>
      </c>
      <c r="F119" s="70">
        <v>11</v>
      </c>
      <c r="G119" s="47">
        <v>21.02</v>
      </c>
      <c r="H119" s="71">
        <f t="shared" si="75"/>
        <v>27.326000000000001</v>
      </c>
      <c r="I119" s="71">
        <f t="shared" si="71"/>
        <v>300.58999999999997</v>
      </c>
      <c r="J119" s="185">
        <f t="shared" si="72"/>
        <v>11</v>
      </c>
      <c r="K119" s="186">
        <f t="shared" si="73"/>
        <v>300.58999999999997</v>
      </c>
      <c r="L119" s="188">
        <v>1</v>
      </c>
      <c r="M119" s="188">
        <v>0</v>
      </c>
      <c r="N119" s="186">
        <f t="shared" si="74"/>
        <v>0</v>
      </c>
    </row>
    <row r="120" spans="1:14">
      <c r="A120" s="104" t="s">
        <v>223</v>
      </c>
      <c r="B120" s="45">
        <v>180476</v>
      </c>
      <c r="C120" s="33" t="s">
        <v>21</v>
      </c>
      <c r="D120" s="66" t="s">
        <v>224</v>
      </c>
      <c r="E120" s="45" t="s">
        <v>134</v>
      </c>
      <c r="F120" s="70">
        <v>3</v>
      </c>
      <c r="G120" s="47">
        <v>22.48</v>
      </c>
      <c r="H120" s="71">
        <f t="shared" si="75"/>
        <v>29.224</v>
      </c>
      <c r="I120" s="71">
        <f t="shared" si="71"/>
        <v>87.67</v>
      </c>
      <c r="J120" s="185">
        <f t="shared" si="72"/>
        <v>3</v>
      </c>
      <c r="K120" s="186">
        <f t="shared" si="73"/>
        <v>87.67</v>
      </c>
      <c r="L120" s="188">
        <v>1</v>
      </c>
      <c r="M120" s="188">
        <v>0</v>
      </c>
      <c r="N120" s="186">
        <f t="shared" si="74"/>
        <v>0</v>
      </c>
    </row>
    <row r="121" spans="1:14">
      <c r="A121" s="104" t="s">
        <v>225</v>
      </c>
      <c r="B121" s="45">
        <v>180093</v>
      </c>
      <c r="C121" s="33" t="s">
        <v>21</v>
      </c>
      <c r="D121" s="66" t="s">
        <v>226</v>
      </c>
      <c r="E121" s="45" t="s">
        <v>134</v>
      </c>
      <c r="F121" s="70">
        <v>12</v>
      </c>
      <c r="G121" s="47">
        <v>31.08</v>
      </c>
      <c r="H121" s="71">
        <f t="shared" si="75"/>
        <v>40.403999999999996</v>
      </c>
      <c r="I121" s="71">
        <f t="shared" si="71"/>
        <v>484.85</v>
      </c>
      <c r="J121" s="185">
        <f t="shared" si="72"/>
        <v>12</v>
      </c>
      <c r="K121" s="186">
        <f t="shared" si="73"/>
        <v>484.85</v>
      </c>
      <c r="L121" s="188">
        <v>1</v>
      </c>
      <c r="M121" s="188">
        <v>0</v>
      </c>
      <c r="N121" s="186">
        <f t="shared" si="74"/>
        <v>0</v>
      </c>
    </row>
    <row r="122" spans="1:14">
      <c r="A122" s="104" t="s">
        <v>227</v>
      </c>
      <c r="B122" s="45">
        <v>180678</v>
      </c>
      <c r="C122" s="33" t="s">
        <v>21</v>
      </c>
      <c r="D122" t="s">
        <v>301</v>
      </c>
      <c r="E122" s="45" t="s">
        <v>134</v>
      </c>
      <c r="F122" s="70">
        <v>3</v>
      </c>
      <c r="G122" s="47">
        <v>571.04999999999995</v>
      </c>
      <c r="H122" s="71">
        <f t="shared" si="75"/>
        <v>742.36500000000001</v>
      </c>
      <c r="I122" s="71">
        <f t="shared" si="71"/>
        <v>2227.1</v>
      </c>
      <c r="J122" s="185">
        <f t="shared" si="72"/>
        <v>3</v>
      </c>
      <c r="K122" s="186">
        <f t="shared" si="73"/>
        <v>2227.1</v>
      </c>
      <c r="L122" s="188">
        <v>1</v>
      </c>
      <c r="M122" s="188">
        <v>0</v>
      </c>
      <c r="N122" s="186">
        <f t="shared" si="74"/>
        <v>0</v>
      </c>
    </row>
    <row r="123" spans="1:14">
      <c r="A123" s="104" t="s">
        <v>229</v>
      </c>
      <c r="B123" s="45">
        <v>180105</v>
      </c>
      <c r="C123" s="33" t="s">
        <v>21</v>
      </c>
      <c r="D123" s="66" t="s">
        <v>228</v>
      </c>
      <c r="E123" s="45" t="s">
        <v>108</v>
      </c>
      <c r="F123" s="70">
        <v>14</v>
      </c>
      <c r="G123" s="47">
        <v>18.02</v>
      </c>
      <c r="H123" s="71">
        <f t="shared" si="75"/>
        <v>23.426000000000002</v>
      </c>
      <c r="I123" s="71">
        <f t="shared" si="71"/>
        <v>327.96</v>
      </c>
      <c r="J123" s="185">
        <f t="shared" si="72"/>
        <v>14</v>
      </c>
      <c r="K123" s="186">
        <f t="shared" si="73"/>
        <v>327.96</v>
      </c>
      <c r="L123" s="188">
        <v>1</v>
      </c>
      <c r="M123" s="188">
        <v>0</v>
      </c>
      <c r="N123" s="186">
        <f t="shared" si="74"/>
        <v>0</v>
      </c>
    </row>
    <row r="124" spans="1:14">
      <c r="A124" s="104" t="s">
        <v>231</v>
      </c>
      <c r="B124" s="45">
        <v>180104</v>
      </c>
      <c r="C124" s="33" t="s">
        <v>21</v>
      </c>
      <c r="D124" s="66" t="s">
        <v>230</v>
      </c>
      <c r="E124" s="45" t="s">
        <v>108</v>
      </c>
      <c r="F124" s="70">
        <v>34</v>
      </c>
      <c r="G124" s="47">
        <v>24.17</v>
      </c>
      <c r="H124" s="71">
        <f t="shared" si="75"/>
        <v>31.421000000000003</v>
      </c>
      <c r="I124" s="71">
        <f t="shared" si="71"/>
        <v>1068.31</v>
      </c>
      <c r="J124" s="185">
        <f t="shared" si="72"/>
        <v>34</v>
      </c>
      <c r="K124" s="186">
        <f t="shared" si="73"/>
        <v>1068.31</v>
      </c>
      <c r="L124" s="188">
        <v>1</v>
      </c>
      <c r="M124" s="188">
        <v>0</v>
      </c>
      <c r="N124" s="186">
        <f t="shared" si="74"/>
        <v>0</v>
      </c>
    </row>
    <row r="125" spans="1:14">
      <c r="A125" s="104" t="s">
        <v>297</v>
      </c>
      <c r="B125" s="45">
        <v>180102</v>
      </c>
      <c r="C125" s="33" t="s">
        <v>21</v>
      </c>
      <c r="D125" s="66" t="s">
        <v>232</v>
      </c>
      <c r="E125" s="45" t="s">
        <v>108</v>
      </c>
      <c r="F125" s="70">
        <v>14</v>
      </c>
      <c r="G125" s="47">
        <v>41.02</v>
      </c>
      <c r="H125" s="71">
        <f t="shared" si="75"/>
        <v>53.326000000000008</v>
      </c>
      <c r="I125" s="71">
        <f t="shared" si="71"/>
        <v>746.56</v>
      </c>
      <c r="J125" s="185">
        <f t="shared" si="72"/>
        <v>14</v>
      </c>
      <c r="K125" s="186">
        <f t="shared" si="73"/>
        <v>746.56</v>
      </c>
      <c r="L125" s="188">
        <v>1</v>
      </c>
      <c r="M125" s="188">
        <v>0</v>
      </c>
      <c r="N125" s="186">
        <f t="shared" si="74"/>
        <v>0</v>
      </c>
    </row>
    <row r="126" spans="1:14">
      <c r="A126" s="39"/>
      <c r="B126" s="40"/>
      <c r="C126" s="40"/>
      <c r="D126" s="40"/>
      <c r="E126" s="40"/>
      <c r="F126" s="40"/>
      <c r="G126" s="41" t="s">
        <v>31</v>
      </c>
      <c r="H126" s="68"/>
      <c r="I126" s="69">
        <f>SUM(I109:I125)</f>
        <v>6881.43</v>
      </c>
      <c r="J126" s="182" t="s">
        <v>500</v>
      </c>
      <c r="K126" s="183">
        <f>SUM(K109:K125)</f>
        <v>6881.43</v>
      </c>
      <c r="L126" s="182">
        <f>K126/I126</f>
        <v>1</v>
      </c>
      <c r="M126" s="184">
        <f t="shared" ref="M126" si="76">N126/I126</f>
        <v>0</v>
      </c>
      <c r="N126" s="183">
        <f>SUM(N109:N125)</f>
        <v>0</v>
      </c>
    </row>
    <row r="127" spans="1:14">
      <c r="A127" s="39"/>
      <c r="B127" s="40"/>
      <c r="C127" s="40"/>
      <c r="D127" s="40"/>
      <c r="E127" s="40"/>
      <c r="F127" s="40"/>
      <c r="G127" s="41"/>
      <c r="H127" s="68"/>
      <c r="I127" s="69"/>
      <c r="J127" s="185"/>
      <c r="K127" s="186"/>
      <c r="L127" s="188"/>
      <c r="M127" s="188"/>
      <c r="N127" s="186"/>
    </row>
    <row r="128" spans="1:14">
      <c r="A128" s="128" t="s">
        <v>233</v>
      </c>
      <c r="B128" s="97"/>
      <c r="C128" s="97"/>
      <c r="D128" s="92" t="s">
        <v>234</v>
      </c>
      <c r="E128" s="98"/>
      <c r="F128" s="99"/>
      <c r="G128" s="100"/>
      <c r="H128" s="101"/>
      <c r="I128" s="101"/>
      <c r="J128" s="185"/>
      <c r="K128" s="186"/>
      <c r="L128" s="188"/>
      <c r="M128" s="188"/>
      <c r="N128" s="186"/>
    </row>
    <row r="129" spans="1:14">
      <c r="A129" s="104" t="s">
        <v>235</v>
      </c>
      <c r="B129" s="45">
        <v>190090</v>
      </c>
      <c r="C129" s="33" t="s">
        <v>21</v>
      </c>
      <c r="D129" s="66" t="s">
        <v>302</v>
      </c>
      <c r="E129" s="103" t="s">
        <v>134</v>
      </c>
      <c r="F129" s="70">
        <v>4</v>
      </c>
      <c r="G129" s="47">
        <v>439.89</v>
      </c>
      <c r="H129" s="71">
        <f t="shared" ref="H129:H139" si="77">1.3*G129</f>
        <v>571.85699999999997</v>
      </c>
      <c r="I129" s="71">
        <f t="shared" ref="I129:I139" si="78">ROUND((F129*H129),2)</f>
        <v>2287.4299999999998</v>
      </c>
      <c r="J129" s="185">
        <f t="shared" ref="J129:J139" si="79">F129*L129</f>
        <v>4</v>
      </c>
      <c r="K129" s="186">
        <f t="shared" ref="K129:K139" si="80">I129*L129</f>
        <v>2287.4299999999998</v>
      </c>
      <c r="L129" s="188">
        <v>1</v>
      </c>
      <c r="M129" s="188">
        <v>1</v>
      </c>
      <c r="N129" s="186">
        <f t="shared" ref="N129:N139" si="81">I129*M129</f>
        <v>2287.4299999999998</v>
      </c>
    </row>
    <row r="130" spans="1:14">
      <c r="A130" s="104" t="s">
        <v>237</v>
      </c>
      <c r="B130" s="45">
        <v>190303</v>
      </c>
      <c r="C130" s="33" t="s">
        <v>21</v>
      </c>
      <c r="D130" t="s">
        <v>340</v>
      </c>
      <c r="E130" s="45" t="s">
        <v>134</v>
      </c>
      <c r="F130" s="70">
        <v>2</v>
      </c>
      <c r="G130" s="47">
        <v>1397.09</v>
      </c>
      <c r="H130" s="71">
        <f t="shared" si="77"/>
        <v>1816.2169999999999</v>
      </c>
      <c r="I130" s="71">
        <f t="shared" si="78"/>
        <v>3632.43</v>
      </c>
      <c r="J130" s="185">
        <f t="shared" si="79"/>
        <v>1</v>
      </c>
      <c r="K130" s="186">
        <f t="shared" si="80"/>
        <v>1816.2149999999999</v>
      </c>
      <c r="L130" s="188">
        <v>0.5</v>
      </c>
      <c r="M130" s="188">
        <v>0.5</v>
      </c>
      <c r="N130" s="186">
        <f t="shared" si="81"/>
        <v>1816.2149999999999</v>
      </c>
    </row>
    <row r="131" spans="1:14">
      <c r="A131" s="104" t="s">
        <v>303</v>
      </c>
      <c r="B131" s="45">
        <v>190304</v>
      </c>
      <c r="C131" s="33" t="s">
        <v>21</v>
      </c>
      <c r="D131" s="66" t="s">
        <v>341</v>
      </c>
      <c r="E131" s="45" t="s">
        <v>134</v>
      </c>
      <c r="F131" s="70">
        <v>2</v>
      </c>
      <c r="G131" s="47">
        <v>1123.6099999999999</v>
      </c>
      <c r="H131" s="71">
        <f t="shared" si="77"/>
        <v>1460.693</v>
      </c>
      <c r="I131" s="71">
        <f t="shared" si="78"/>
        <v>2921.39</v>
      </c>
      <c r="J131" s="185">
        <f t="shared" si="79"/>
        <v>1</v>
      </c>
      <c r="K131" s="186">
        <f t="shared" si="80"/>
        <v>1460.6949999999999</v>
      </c>
      <c r="L131" s="188">
        <v>0.5</v>
      </c>
      <c r="M131" s="188">
        <v>0.5</v>
      </c>
      <c r="N131" s="186">
        <f t="shared" si="81"/>
        <v>1460.6949999999999</v>
      </c>
    </row>
    <row r="132" spans="1:14">
      <c r="A132" s="104" t="s">
        <v>304</v>
      </c>
      <c r="B132" s="45">
        <v>190787</v>
      </c>
      <c r="C132" s="33" t="s">
        <v>21</v>
      </c>
      <c r="D132" s="66" t="s">
        <v>308</v>
      </c>
      <c r="E132" s="45" t="s">
        <v>134</v>
      </c>
      <c r="F132" s="70">
        <v>6</v>
      </c>
      <c r="G132" s="105">
        <v>108.41</v>
      </c>
      <c r="H132" s="71">
        <f t="shared" si="77"/>
        <v>140.93299999999999</v>
      </c>
      <c r="I132" s="71">
        <f t="shared" si="78"/>
        <v>845.6</v>
      </c>
      <c r="J132" s="185">
        <f t="shared" si="79"/>
        <v>3</v>
      </c>
      <c r="K132" s="186">
        <f t="shared" si="80"/>
        <v>422.8</v>
      </c>
      <c r="L132" s="188">
        <v>0.5</v>
      </c>
      <c r="M132" s="188">
        <v>0.5</v>
      </c>
      <c r="N132" s="186">
        <f t="shared" si="81"/>
        <v>422.8</v>
      </c>
    </row>
    <row r="133" spans="1:14">
      <c r="A133" s="104" t="s">
        <v>239</v>
      </c>
      <c r="B133" s="45">
        <v>110653</v>
      </c>
      <c r="C133" s="33" t="s">
        <v>21</v>
      </c>
      <c r="D133" t="s">
        <v>310</v>
      </c>
      <c r="E133" s="45" t="s">
        <v>44</v>
      </c>
      <c r="F133" s="70">
        <v>2.5</v>
      </c>
      <c r="G133" s="105">
        <v>533.54</v>
      </c>
      <c r="H133" s="71">
        <f t="shared" si="77"/>
        <v>693.60199999999998</v>
      </c>
      <c r="I133" s="71">
        <f t="shared" si="78"/>
        <v>1734.01</v>
      </c>
      <c r="J133" s="185">
        <f t="shared" si="79"/>
        <v>1.25</v>
      </c>
      <c r="K133" s="186">
        <f t="shared" si="80"/>
        <v>867.005</v>
      </c>
      <c r="L133" s="188">
        <v>0.5</v>
      </c>
      <c r="M133" s="188">
        <v>0.5</v>
      </c>
      <c r="N133" s="186">
        <f t="shared" si="81"/>
        <v>867.005</v>
      </c>
    </row>
    <row r="134" spans="1:14">
      <c r="A134" s="104" t="s">
        <v>307</v>
      </c>
      <c r="B134" s="45">
        <v>191498</v>
      </c>
      <c r="C134" s="33" t="s">
        <v>21</v>
      </c>
      <c r="D134" s="66" t="s">
        <v>342</v>
      </c>
      <c r="E134" s="45" t="s">
        <v>134</v>
      </c>
      <c r="F134" s="70">
        <v>2</v>
      </c>
      <c r="G134" s="105">
        <v>816.54</v>
      </c>
      <c r="H134" s="71">
        <f t="shared" si="77"/>
        <v>1061.502</v>
      </c>
      <c r="I134" s="71">
        <f t="shared" si="78"/>
        <v>2123</v>
      </c>
      <c r="J134" s="185">
        <f t="shared" si="79"/>
        <v>1</v>
      </c>
      <c r="K134" s="186">
        <f t="shared" si="80"/>
        <v>1061.5</v>
      </c>
      <c r="L134" s="188">
        <v>0.5</v>
      </c>
      <c r="M134" s="188">
        <v>0.5</v>
      </c>
      <c r="N134" s="186">
        <f t="shared" si="81"/>
        <v>1061.5</v>
      </c>
    </row>
    <row r="135" spans="1:14">
      <c r="A135" s="104" t="s">
        <v>309</v>
      </c>
      <c r="B135" s="45">
        <v>190218</v>
      </c>
      <c r="C135" s="33" t="s">
        <v>21</v>
      </c>
      <c r="D135" t="s">
        <v>343</v>
      </c>
      <c r="E135" s="45" t="s">
        <v>134</v>
      </c>
      <c r="F135" s="70">
        <v>6</v>
      </c>
      <c r="G135" s="47">
        <v>48.96</v>
      </c>
      <c r="H135" s="71">
        <f t="shared" si="77"/>
        <v>63.648000000000003</v>
      </c>
      <c r="I135" s="71">
        <f t="shared" si="78"/>
        <v>381.89</v>
      </c>
      <c r="J135" s="185">
        <f t="shared" si="79"/>
        <v>6</v>
      </c>
      <c r="K135" s="186">
        <f t="shared" si="80"/>
        <v>381.89</v>
      </c>
      <c r="L135" s="188">
        <v>1</v>
      </c>
      <c r="M135" s="188">
        <v>1</v>
      </c>
      <c r="N135" s="186">
        <f t="shared" si="81"/>
        <v>381.89</v>
      </c>
    </row>
    <row r="136" spans="1:14">
      <c r="A136" s="104" t="s">
        <v>311</v>
      </c>
      <c r="B136" s="45">
        <v>191516</v>
      </c>
      <c r="C136" s="33" t="s">
        <v>21</v>
      </c>
      <c r="D136" s="66" t="s">
        <v>344</v>
      </c>
      <c r="E136" s="45" t="s">
        <v>134</v>
      </c>
      <c r="F136" s="70">
        <v>6</v>
      </c>
      <c r="G136" s="105">
        <v>293.22000000000003</v>
      </c>
      <c r="H136" s="71">
        <f t="shared" si="77"/>
        <v>381.18600000000004</v>
      </c>
      <c r="I136" s="71">
        <f t="shared" si="78"/>
        <v>2287.12</v>
      </c>
      <c r="J136" s="185">
        <f t="shared" si="79"/>
        <v>3</v>
      </c>
      <c r="K136" s="186">
        <f t="shared" si="80"/>
        <v>1143.56</v>
      </c>
      <c r="L136" s="188">
        <v>0.5</v>
      </c>
      <c r="M136" s="188">
        <v>0.5</v>
      </c>
      <c r="N136" s="186">
        <f t="shared" si="81"/>
        <v>1143.56</v>
      </c>
    </row>
    <row r="137" spans="1:14">
      <c r="A137" s="104" t="s">
        <v>345</v>
      </c>
      <c r="B137" s="45">
        <v>191374</v>
      </c>
      <c r="C137" s="33" t="s">
        <v>21</v>
      </c>
      <c r="D137" s="66" t="s">
        <v>346</v>
      </c>
      <c r="E137" s="45" t="s">
        <v>134</v>
      </c>
      <c r="F137" s="70">
        <v>6</v>
      </c>
      <c r="G137" s="47">
        <v>20.059999999999999</v>
      </c>
      <c r="H137" s="71">
        <f t="shared" si="77"/>
        <v>26.077999999999999</v>
      </c>
      <c r="I137" s="71">
        <f t="shared" si="78"/>
        <v>156.47</v>
      </c>
      <c r="J137" s="185">
        <f t="shared" si="79"/>
        <v>3</v>
      </c>
      <c r="K137" s="186">
        <f t="shared" si="80"/>
        <v>78.234999999999999</v>
      </c>
      <c r="L137" s="188">
        <v>0.5</v>
      </c>
      <c r="M137" s="188">
        <v>0.5</v>
      </c>
      <c r="N137" s="186">
        <f t="shared" si="81"/>
        <v>78.234999999999999</v>
      </c>
    </row>
    <row r="138" spans="1:14">
      <c r="A138" s="104" t="s">
        <v>347</v>
      </c>
      <c r="B138" s="45">
        <v>180776</v>
      </c>
      <c r="C138" s="33" t="s">
        <v>21</v>
      </c>
      <c r="D138" t="s">
        <v>348</v>
      </c>
      <c r="E138" s="45" t="s">
        <v>134</v>
      </c>
      <c r="F138" s="70">
        <v>6</v>
      </c>
      <c r="G138" s="47">
        <v>159.97</v>
      </c>
      <c r="H138" s="71">
        <f t="shared" si="77"/>
        <v>207.96100000000001</v>
      </c>
      <c r="I138" s="71">
        <f t="shared" si="78"/>
        <v>1247.77</v>
      </c>
      <c r="J138" s="185">
        <f t="shared" si="79"/>
        <v>3</v>
      </c>
      <c r="K138" s="186">
        <f t="shared" si="80"/>
        <v>623.88499999999999</v>
      </c>
      <c r="L138" s="188">
        <v>0.5</v>
      </c>
      <c r="M138" s="188">
        <v>0.5</v>
      </c>
      <c r="N138" s="186">
        <f t="shared" si="81"/>
        <v>623.88499999999999</v>
      </c>
    </row>
    <row r="139" spans="1:14">
      <c r="A139" s="104" t="s">
        <v>349</v>
      </c>
      <c r="B139" s="45">
        <v>190716</v>
      </c>
      <c r="C139" s="33" t="s">
        <v>21</v>
      </c>
      <c r="D139" s="66" t="s">
        <v>350</v>
      </c>
      <c r="E139" s="45" t="s">
        <v>108</v>
      </c>
      <c r="F139" s="70">
        <v>5.4</v>
      </c>
      <c r="G139" s="47">
        <v>280.77999999999997</v>
      </c>
      <c r="H139" s="71">
        <f t="shared" si="77"/>
        <v>365.01399999999995</v>
      </c>
      <c r="I139" s="71">
        <f t="shared" si="78"/>
        <v>1971.08</v>
      </c>
      <c r="J139" s="185">
        <f t="shared" si="79"/>
        <v>2.7</v>
      </c>
      <c r="K139" s="186">
        <f t="shared" si="80"/>
        <v>985.54</v>
      </c>
      <c r="L139" s="188">
        <v>0.5</v>
      </c>
      <c r="M139" s="188">
        <v>0.5</v>
      </c>
      <c r="N139" s="186">
        <f t="shared" si="81"/>
        <v>985.54</v>
      </c>
    </row>
    <row r="140" spans="1:14">
      <c r="A140" s="8"/>
      <c r="B140" s="6"/>
      <c r="C140" s="6"/>
      <c r="D140" s="76"/>
      <c r="E140" s="40"/>
      <c r="F140" s="40"/>
      <c r="G140" s="41" t="s">
        <v>31</v>
      </c>
      <c r="H140" s="68"/>
      <c r="I140" s="69">
        <f>SUM(I129:I139)</f>
        <v>19588.189999999995</v>
      </c>
      <c r="J140" s="182" t="s">
        <v>499</v>
      </c>
      <c r="K140" s="183">
        <f>SUM(K129:K139)</f>
        <v>11128.755000000001</v>
      </c>
      <c r="L140" s="182">
        <f>K140/I140</f>
        <v>0.56813595334739986</v>
      </c>
      <c r="M140" s="184">
        <f t="shared" ref="M140" si="82">N140/I140</f>
        <v>0.56813595334739986</v>
      </c>
      <c r="N140" s="183">
        <f>SUM(N129:N139)</f>
        <v>11128.755000000001</v>
      </c>
    </row>
    <row r="141" spans="1:14">
      <c r="A141" s="39"/>
      <c r="B141" s="40"/>
      <c r="C141" s="40"/>
      <c r="D141" s="40"/>
      <c r="E141" s="40"/>
      <c r="F141" s="40"/>
      <c r="G141" s="41"/>
      <c r="H141" s="68"/>
      <c r="I141" s="69"/>
      <c r="J141" s="185"/>
      <c r="K141" s="186"/>
      <c r="L141" s="188"/>
      <c r="M141" s="188"/>
      <c r="N141" s="186"/>
    </row>
    <row r="142" spans="1:14">
      <c r="A142" s="127" t="s">
        <v>241</v>
      </c>
      <c r="B142" s="29"/>
      <c r="C142" s="29"/>
      <c r="D142" s="30" t="s">
        <v>242</v>
      </c>
      <c r="E142" s="30"/>
      <c r="F142" s="31"/>
      <c r="G142" s="31"/>
      <c r="H142" s="65"/>
      <c r="I142" s="65"/>
      <c r="J142" s="185"/>
      <c r="K142" s="186"/>
      <c r="L142" s="188"/>
      <c r="M142" s="188"/>
      <c r="N142" s="186"/>
    </row>
    <row r="143" spans="1:14">
      <c r="A143" s="104" t="s">
        <v>243</v>
      </c>
      <c r="B143" s="45">
        <v>140240</v>
      </c>
      <c r="C143" s="33" t="s">
        <v>21</v>
      </c>
      <c r="D143" t="s">
        <v>244</v>
      </c>
      <c r="E143" s="45" t="s">
        <v>44</v>
      </c>
      <c r="F143" s="70">
        <v>64.91</v>
      </c>
      <c r="G143" s="47">
        <v>78.77</v>
      </c>
      <c r="H143" s="71">
        <f>1.3*G143</f>
        <v>102.401</v>
      </c>
      <c r="I143" s="71">
        <f t="shared" ref="I143" si="83">ROUND((F143*H143),2)</f>
        <v>6646.85</v>
      </c>
      <c r="J143" s="185">
        <f t="shared" ref="J143" si="84">F143*L143</f>
        <v>64.91</v>
      </c>
      <c r="K143" s="186">
        <f t="shared" ref="K143" si="85">I143*L143</f>
        <v>6646.85</v>
      </c>
      <c r="L143" s="188">
        <v>1</v>
      </c>
      <c r="M143" s="188">
        <v>0</v>
      </c>
      <c r="N143" s="186">
        <f t="shared" ref="N143" si="86">I143*M143</f>
        <v>0</v>
      </c>
    </row>
    <row r="144" spans="1:14">
      <c r="A144" s="39"/>
      <c r="B144" s="40"/>
      <c r="C144" s="40"/>
      <c r="D144" s="40"/>
      <c r="E144" s="40"/>
      <c r="F144" s="40"/>
      <c r="G144" s="41" t="s">
        <v>31</v>
      </c>
      <c r="H144" s="68"/>
      <c r="I144" s="69">
        <f>SUM(I143:I143)</f>
        <v>6646.85</v>
      </c>
      <c r="J144" s="182" t="s">
        <v>498</v>
      </c>
      <c r="K144" s="183">
        <f>SUM(K143)</f>
        <v>6646.85</v>
      </c>
      <c r="L144" s="182">
        <f>K144/I144</f>
        <v>1</v>
      </c>
      <c r="M144" s="184">
        <f t="shared" ref="M144" si="87">N144/I144</f>
        <v>0</v>
      </c>
      <c r="N144" s="183">
        <f>SUM(N143)</f>
        <v>0</v>
      </c>
    </row>
    <row r="145" spans="1:14">
      <c r="A145" s="39"/>
      <c r="B145" s="40"/>
      <c r="C145" s="40"/>
      <c r="D145" s="40"/>
      <c r="E145" s="40"/>
      <c r="F145" s="40"/>
      <c r="G145" s="41"/>
      <c r="H145" s="68"/>
      <c r="I145" s="69"/>
      <c r="J145" s="185"/>
      <c r="K145" s="186"/>
      <c r="L145" s="188"/>
      <c r="M145" s="188"/>
      <c r="N145" s="186"/>
    </row>
    <row r="146" spans="1:14">
      <c r="A146" s="127" t="s">
        <v>245</v>
      </c>
      <c r="B146" s="29"/>
      <c r="C146" s="29"/>
      <c r="D146" s="30" t="s">
        <v>246</v>
      </c>
      <c r="E146" s="30"/>
      <c r="F146" s="31"/>
      <c r="G146" s="31"/>
      <c r="H146" s="65"/>
      <c r="I146" s="65"/>
      <c r="J146" s="185"/>
      <c r="K146" s="186"/>
      <c r="L146" s="188"/>
      <c r="M146" s="188"/>
      <c r="N146" s="186"/>
    </row>
    <row r="147" spans="1:14">
      <c r="A147" s="95" t="s">
        <v>247</v>
      </c>
      <c r="B147" s="33">
        <v>150253</v>
      </c>
      <c r="C147" s="34" t="s">
        <v>21</v>
      </c>
      <c r="D147" s="66" t="s">
        <v>248</v>
      </c>
      <c r="E147" s="32" t="s">
        <v>44</v>
      </c>
      <c r="F147" s="67">
        <v>11.06</v>
      </c>
      <c r="G147" s="37">
        <v>43.62</v>
      </c>
      <c r="H147" s="38">
        <f>1.3*G147</f>
        <v>56.705999999999996</v>
      </c>
      <c r="I147" s="38">
        <f t="shared" ref="I147:I148" si="88">ROUND((F147*H147),2)</f>
        <v>627.16999999999996</v>
      </c>
      <c r="J147" s="185">
        <f t="shared" ref="J147:J148" si="89">F147*L147</f>
        <v>0</v>
      </c>
      <c r="K147" s="186">
        <f t="shared" ref="K147:K148" si="90">I147*L147</f>
        <v>0</v>
      </c>
      <c r="L147" s="188">
        <v>0</v>
      </c>
      <c r="M147" s="188">
        <v>0</v>
      </c>
      <c r="N147" s="186">
        <f t="shared" ref="N147:N148" si="91">I147*M147</f>
        <v>0</v>
      </c>
    </row>
    <row r="148" spans="1:14">
      <c r="A148" s="95" t="s">
        <v>249</v>
      </c>
      <c r="B148" s="33">
        <v>150606</v>
      </c>
      <c r="C148" s="34" t="s">
        <v>21</v>
      </c>
      <c r="D148" t="s">
        <v>250</v>
      </c>
      <c r="E148" s="32" t="s">
        <v>44</v>
      </c>
      <c r="F148" s="67">
        <v>26.46</v>
      </c>
      <c r="G148" s="37">
        <v>27.52</v>
      </c>
      <c r="H148" s="38">
        <f>1.3*G148</f>
        <v>35.776000000000003</v>
      </c>
      <c r="I148" s="38">
        <f t="shared" si="88"/>
        <v>946.63</v>
      </c>
      <c r="J148" s="185">
        <f t="shared" si="89"/>
        <v>0</v>
      </c>
      <c r="K148" s="186">
        <f t="shared" si="90"/>
        <v>0</v>
      </c>
      <c r="L148" s="188">
        <v>0</v>
      </c>
      <c r="M148" s="188">
        <v>0</v>
      </c>
      <c r="N148" s="186">
        <f t="shared" si="91"/>
        <v>0</v>
      </c>
    </row>
    <row r="149" spans="1:14">
      <c r="A149" s="39"/>
      <c r="B149" s="40"/>
      <c r="C149" s="40"/>
      <c r="D149" s="40"/>
      <c r="E149" s="40"/>
      <c r="F149" s="40"/>
      <c r="G149" s="41" t="s">
        <v>31</v>
      </c>
      <c r="H149" s="68"/>
      <c r="I149" s="69">
        <f>SUM(I147:I148)</f>
        <v>1573.8</v>
      </c>
      <c r="J149" s="182" t="s">
        <v>497</v>
      </c>
      <c r="K149" s="183">
        <f>SUM(K147:K148)</f>
        <v>0</v>
      </c>
      <c r="L149" s="182">
        <f>K149/I149</f>
        <v>0</v>
      </c>
      <c r="M149" s="184">
        <f t="shared" ref="M149" si="92">N149/I149</f>
        <v>0</v>
      </c>
      <c r="N149" s="183">
        <f>SUM(N147:N148)</f>
        <v>0</v>
      </c>
    </row>
    <row r="150" spans="1:14">
      <c r="A150" s="48"/>
      <c r="B150" s="48"/>
      <c r="C150" s="48"/>
      <c r="D150" s="48"/>
      <c r="E150" s="48"/>
      <c r="F150" s="48"/>
      <c r="G150" s="49"/>
      <c r="H150" s="74"/>
      <c r="I150" s="75"/>
      <c r="J150" s="185"/>
      <c r="K150" s="186"/>
      <c r="L150" s="188"/>
      <c r="M150" s="188"/>
      <c r="N150" s="186"/>
    </row>
    <row r="151" spans="1:14">
      <c r="A151" s="127" t="s">
        <v>251</v>
      </c>
      <c r="B151" s="29"/>
      <c r="C151" s="29"/>
      <c r="D151" s="30" t="s">
        <v>63</v>
      </c>
      <c r="E151" s="30"/>
      <c r="F151" s="31"/>
      <c r="G151" s="31"/>
      <c r="H151" s="65"/>
      <c r="I151" s="65"/>
      <c r="J151" s="185"/>
      <c r="K151" s="186"/>
      <c r="L151" s="188"/>
      <c r="M151" s="188"/>
      <c r="N151" s="186"/>
    </row>
    <row r="152" spans="1:14">
      <c r="A152" s="95" t="s">
        <v>252</v>
      </c>
      <c r="B152" s="34">
        <v>250532</v>
      </c>
      <c r="C152" s="34" t="s">
        <v>21</v>
      </c>
      <c r="D152" s="82" t="s">
        <v>351</v>
      </c>
      <c r="E152" s="32" t="s">
        <v>108</v>
      </c>
      <c r="F152" s="67">
        <v>4.8</v>
      </c>
      <c r="G152" s="37">
        <v>380.73</v>
      </c>
      <c r="H152" s="38">
        <f>1.3*G152</f>
        <v>494.94900000000001</v>
      </c>
      <c r="I152" s="38">
        <f t="shared" ref="I152" si="93">ROUND((F152*H152),2)</f>
        <v>2375.7600000000002</v>
      </c>
      <c r="J152" s="185">
        <f t="shared" ref="J152" si="94">F152*L152</f>
        <v>4.8</v>
      </c>
      <c r="K152" s="186">
        <f t="shared" ref="K152" si="95">I152*L152</f>
        <v>2375.7600000000002</v>
      </c>
      <c r="L152" s="188">
        <v>1</v>
      </c>
      <c r="M152" s="188">
        <v>0</v>
      </c>
      <c r="N152" s="186">
        <f t="shared" ref="N152" si="96">I152*M152</f>
        <v>0</v>
      </c>
    </row>
    <row r="153" spans="1:14">
      <c r="A153" s="39"/>
      <c r="B153" s="40"/>
      <c r="C153" s="40"/>
      <c r="D153" s="40"/>
      <c r="E153" s="40"/>
      <c r="F153" s="40"/>
      <c r="G153" s="41" t="s">
        <v>31</v>
      </c>
      <c r="H153" s="68"/>
      <c r="I153" s="69">
        <f>SUM(I152:I152)</f>
        <v>2375.7600000000002</v>
      </c>
      <c r="J153" s="182" t="s">
        <v>496</v>
      </c>
      <c r="K153" s="183">
        <f>SUM(K152)</f>
        <v>2375.7600000000002</v>
      </c>
      <c r="L153" s="182">
        <f>K153/I153</f>
        <v>1</v>
      </c>
      <c r="M153" s="184">
        <f t="shared" ref="M153" si="97">N153/I153</f>
        <v>0</v>
      </c>
      <c r="N153" s="183">
        <f>SUM(N152)</f>
        <v>0</v>
      </c>
    </row>
    <row r="154" spans="1:14">
      <c r="A154" s="57"/>
      <c r="B154" s="57"/>
      <c r="C154" s="57"/>
      <c r="D154" s="57"/>
      <c r="E154" s="25"/>
      <c r="F154" s="108"/>
      <c r="G154" s="109"/>
      <c r="H154" s="109"/>
      <c r="I154" s="109"/>
      <c r="J154" s="185"/>
      <c r="K154" s="186"/>
      <c r="L154" s="188"/>
      <c r="M154" s="188"/>
      <c r="N154" s="186"/>
    </row>
    <row r="155" spans="1:14">
      <c r="A155" s="127" t="s">
        <v>265</v>
      </c>
      <c r="B155" s="29"/>
      <c r="C155" s="29"/>
      <c r="D155" s="30" t="s">
        <v>266</v>
      </c>
      <c r="E155" s="30"/>
      <c r="F155" s="31"/>
      <c r="G155" s="31"/>
      <c r="H155" s="65"/>
      <c r="I155" s="65"/>
      <c r="J155" s="185"/>
      <c r="K155" s="186"/>
      <c r="L155" s="188"/>
      <c r="M155" s="188"/>
      <c r="N155" s="186"/>
    </row>
    <row r="156" spans="1:14">
      <c r="A156" s="95" t="s">
        <v>267</v>
      </c>
      <c r="B156" s="110">
        <v>270220</v>
      </c>
      <c r="C156" s="34" t="s">
        <v>21</v>
      </c>
      <c r="D156" s="111" t="s">
        <v>268</v>
      </c>
      <c r="E156" s="32" t="s">
        <v>44</v>
      </c>
      <c r="F156" s="67">
        <v>74.28</v>
      </c>
      <c r="G156" s="37">
        <v>7.26</v>
      </c>
      <c r="H156" s="38">
        <f>1.3*G156</f>
        <v>9.4380000000000006</v>
      </c>
      <c r="I156" s="38">
        <f t="shared" ref="I156" si="98">ROUND((F156*H156),2)</f>
        <v>701.05</v>
      </c>
      <c r="J156" s="185">
        <f t="shared" ref="J156" si="99">F156*L156</f>
        <v>0</v>
      </c>
      <c r="K156" s="186">
        <f t="shared" ref="K156" si="100">I156*L156</f>
        <v>0</v>
      </c>
      <c r="L156" s="188">
        <v>0</v>
      </c>
      <c r="M156" s="188">
        <v>0</v>
      </c>
      <c r="N156" s="186">
        <f t="shared" ref="N156" si="101">I156*M156</f>
        <v>0</v>
      </c>
    </row>
    <row r="157" spans="1:14">
      <c r="A157" s="39"/>
      <c r="B157" s="40"/>
      <c r="C157" s="40"/>
      <c r="D157" s="40"/>
      <c r="E157" s="40"/>
      <c r="F157" s="40"/>
      <c r="G157" s="41" t="s">
        <v>31</v>
      </c>
      <c r="H157" s="68"/>
      <c r="I157" s="69">
        <f>SUM(I156:I156)</f>
        <v>701.05</v>
      </c>
      <c r="J157" s="182" t="s">
        <v>489</v>
      </c>
      <c r="K157" s="183">
        <f>SUM(K156)</f>
        <v>0</v>
      </c>
      <c r="L157" s="182">
        <f>K157/I157</f>
        <v>0</v>
      </c>
      <c r="M157" s="184">
        <f t="shared" ref="M157" si="102">N157/I157</f>
        <v>0</v>
      </c>
      <c r="N157" s="183">
        <f>SUM(N156)</f>
        <v>0</v>
      </c>
    </row>
    <row r="158" spans="1:14">
      <c r="A158" s="112"/>
      <c r="B158" s="112"/>
      <c r="C158" s="112"/>
      <c r="D158" s="49"/>
      <c r="E158" s="113"/>
      <c r="F158" s="113"/>
      <c r="G158" s="114"/>
      <c r="H158" s="115"/>
      <c r="I158" s="116"/>
    </row>
    <row r="159" spans="1:14" ht="15" thickBot="1">
      <c r="A159" s="60"/>
      <c r="B159" s="61"/>
      <c r="C159" s="61"/>
      <c r="D159" s="62"/>
      <c r="E159" s="62"/>
      <c r="F159" s="62"/>
      <c r="G159" s="63" t="s">
        <v>66</v>
      </c>
      <c r="H159" s="117"/>
      <c r="I159" s="117">
        <f>SUM(I19+I25+I34+I40+I44+I49+I55+I63+I70+I78+I85+I106+I126+I140+I144+I149+I153+I157)</f>
        <v>304178.63999999996</v>
      </c>
      <c r="J159" s="189" t="s">
        <v>481</v>
      </c>
      <c r="K159" s="190">
        <f>K157+K153+K149+K144+K140+K126+K106+K85+K78+K70+K63+K55+K49+K44+K40+K34+K25+K19</f>
        <v>277649.72499999998</v>
      </c>
      <c r="L159" s="191">
        <f>ROUND(K159/I159,4)</f>
        <v>0.91279999999999994</v>
      </c>
      <c r="M159" s="191">
        <f>ROUND(N159/I159,4)</f>
        <v>5.1999999999999998E-2</v>
      </c>
      <c r="N159" s="190">
        <f>N157+N153+N149+N144+N140+N126+N106+N85+N78+N70+N63+N55+N49+N44+N40+N34+N25+N19</f>
        <v>15825.24</v>
      </c>
    </row>
    <row r="160" spans="1:14" ht="15" thickBot="1">
      <c r="A160" s="192" t="s">
        <v>483</v>
      </c>
      <c r="B160" s="193"/>
      <c r="C160" s="193"/>
      <c r="D160" s="196"/>
      <c r="E160" s="211" t="s">
        <v>486</v>
      </c>
      <c r="F160" s="209"/>
      <c r="G160" s="209"/>
      <c r="H160" s="209"/>
      <c r="I160" s="210"/>
      <c r="J160" s="192" t="s">
        <v>482</v>
      </c>
      <c r="K160" s="193"/>
      <c r="L160" s="193"/>
      <c r="M160" s="194"/>
      <c r="N160" s="195"/>
    </row>
    <row r="161" spans="1:14">
      <c r="A161" s="197"/>
      <c r="B161" s="198"/>
      <c r="C161" s="198"/>
      <c r="D161" s="199"/>
      <c r="E161" s="251" t="s">
        <v>487</v>
      </c>
      <c r="F161" s="252"/>
      <c r="G161" s="252"/>
      <c r="H161" s="252"/>
      <c r="I161" s="253"/>
      <c r="J161" s="242">
        <f>N159</f>
        <v>15825.24</v>
      </c>
      <c r="K161" s="243"/>
      <c r="L161" s="243"/>
      <c r="M161" s="243"/>
      <c r="N161" s="244"/>
    </row>
    <row r="162" spans="1:14">
      <c r="A162" s="197"/>
      <c r="B162" s="198"/>
      <c r="C162" s="198"/>
      <c r="D162" s="199"/>
      <c r="E162" s="254"/>
      <c r="F162" s="252"/>
      <c r="G162" s="252"/>
      <c r="H162" s="252"/>
      <c r="I162" s="253"/>
      <c r="J162" s="245"/>
      <c r="K162" s="246"/>
      <c r="L162" s="246"/>
      <c r="M162" s="246"/>
      <c r="N162" s="247"/>
    </row>
    <row r="163" spans="1:14">
      <c r="A163" s="197"/>
      <c r="B163" s="198"/>
      <c r="C163" s="198"/>
      <c r="D163" s="199"/>
      <c r="E163" s="254"/>
      <c r="F163" s="252"/>
      <c r="G163" s="252"/>
      <c r="H163" s="252"/>
      <c r="I163" s="253"/>
      <c r="J163" s="245"/>
      <c r="K163" s="246"/>
      <c r="L163" s="246"/>
      <c r="M163" s="246"/>
      <c r="N163" s="247"/>
    </row>
    <row r="164" spans="1:14">
      <c r="A164" s="197"/>
      <c r="B164" s="198"/>
      <c r="C164" s="198"/>
      <c r="D164" s="199"/>
      <c r="E164" s="254"/>
      <c r="F164" s="252"/>
      <c r="G164" s="252"/>
      <c r="H164" s="252"/>
      <c r="I164" s="253"/>
      <c r="J164" s="245"/>
      <c r="K164" s="246"/>
      <c r="L164" s="246"/>
      <c r="M164" s="246"/>
      <c r="N164" s="247"/>
    </row>
    <row r="165" spans="1:14">
      <c r="A165" s="236" t="s">
        <v>484</v>
      </c>
      <c r="B165" s="237"/>
      <c r="C165" s="237"/>
      <c r="D165" s="238"/>
      <c r="E165" s="254"/>
      <c r="F165" s="252"/>
      <c r="G165" s="252"/>
      <c r="H165" s="252"/>
      <c r="I165" s="253"/>
      <c r="J165" s="245"/>
      <c r="K165" s="246"/>
      <c r="L165" s="246"/>
      <c r="M165" s="246"/>
      <c r="N165" s="247"/>
    </row>
    <row r="166" spans="1:14" ht="15" thickBot="1">
      <c r="A166" s="239" t="s">
        <v>485</v>
      </c>
      <c r="B166" s="240"/>
      <c r="C166" s="240"/>
      <c r="D166" s="241"/>
      <c r="E166" s="255"/>
      <c r="F166" s="256"/>
      <c r="G166" s="256"/>
      <c r="H166" s="256"/>
      <c r="I166" s="257"/>
      <c r="J166" s="248"/>
      <c r="K166" s="249"/>
      <c r="L166" s="249"/>
      <c r="M166" s="249"/>
      <c r="N166" s="250"/>
    </row>
  </sheetData>
  <mergeCells count="8">
    <mergeCell ref="A1:I5"/>
    <mergeCell ref="J11:N11"/>
    <mergeCell ref="J12:M12"/>
    <mergeCell ref="J9:N9"/>
    <mergeCell ref="E161:I166"/>
    <mergeCell ref="J161:N166"/>
    <mergeCell ref="A165:D165"/>
    <mergeCell ref="A166:D166"/>
  </mergeCells>
  <conditionalFormatting sqref="F40:G41">
    <cfRule type="cellIs" dxfId="28" priority="20" stopIfTrue="1" operator="equal">
      <formula>0</formula>
    </cfRule>
  </conditionalFormatting>
  <conditionalFormatting sqref="F63:G64">
    <cfRule type="cellIs" dxfId="27" priority="29" stopIfTrue="1" operator="equal">
      <formula>0</formula>
    </cfRule>
  </conditionalFormatting>
  <conditionalFormatting sqref="F78:G79">
    <cfRule type="cellIs" dxfId="26" priority="30" stopIfTrue="1" operator="equal">
      <formula>0</formula>
    </cfRule>
  </conditionalFormatting>
  <conditionalFormatting sqref="F149:G150">
    <cfRule type="cellIs" dxfId="25" priority="31" stopIfTrue="1" operator="equal">
      <formula>0</formula>
    </cfRule>
  </conditionalFormatting>
  <conditionalFormatting sqref="F153:G153">
    <cfRule type="cellIs" dxfId="24" priority="32" stopIfTrue="1" operator="equal">
      <formula>0</formula>
    </cfRule>
  </conditionalFormatting>
  <conditionalFormatting sqref="F157:G157">
    <cfRule type="cellIs" dxfId="23" priority="33" stopIfTrue="1" operator="equal">
      <formula>0</formula>
    </cfRule>
  </conditionalFormatting>
  <conditionalFormatting sqref="F13:H13">
    <cfRule type="cellIs" dxfId="22" priority="26" stopIfTrue="1" operator="equal">
      <formula>0</formula>
    </cfRule>
  </conditionalFormatting>
  <conditionalFormatting sqref="F19:H19">
    <cfRule type="cellIs" dxfId="21" priority="24" stopIfTrue="1" operator="equal">
      <formula>0</formula>
    </cfRule>
  </conditionalFormatting>
  <conditionalFormatting sqref="F25:H26">
    <cfRule type="cellIs" dxfId="20" priority="14" stopIfTrue="1" operator="equal">
      <formula>0</formula>
    </cfRule>
  </conditionalFormatting>
  <conditionalFormatting sqref="F44:H44">
    <cfRule type="cellIs" dxfId="19" priority="16" stopIfTrue="1" operator="equal">
      <formula>0</formula>
    </cfRule>
  </conditionalFormatting>
  <conditionalFormatting sqref="F49:H50">
    <cfRule type="cellIs" dxfId="18" priority="18" stopIfTrue="1" operator="equal">
      <formula>0</formula>
    </cfRule>
  </conditionalFormatting>
  <conditionalFormatting sqref="F55:H56">
    <cfRule type="cellIs" dxfId="17" priority="2" stopIfTrue="1" operator="equal">
      <formula>0</formula>
    </cfRule>
  </conditionalFormatting>
  <conditionalFormatting sqref="F70:H71">
    <cfRule type="cellIs" dxfId="16" priority="12" stopIfTrue="1" operator="equal">
      <formula>0</formula>
    </cfRule>
  </conditionalFormatting>
  <conditionalFormatting sqref="F106:H106">
    <cfRule type="cellIs" dxfId="15" priority="6" stopIfTrue="1" operator="equal">
      <formula>0</formula>
    </cfRule>
  </conditionalFormatting>
  <conditionalFormatting sqref="F126:H127">
    <cfRule type="cellIs" dxfId="14" priority="8" stopIfTrue="1" operator="equal">
      <formula>0</formula>
    </cfRule>
  </conditionalFormatting>
  <conditionalFormatting sqref="F140:H140">
    <cfRule type="cellIs" dxfId="13" priority="4" stopIfTrue="1" operator="equal">
      <formula>0</formula>
    </cfRule>
  </conditionalFormatting>
  <conditionalFormatting sqref="F144:H144">
    <cfRule type="cellIs" dxfId="12" priority="10" stopIfTrue="1" operator="equal">
      <formula>0</formula>
    </cfRule>
  </conditionalFormatting>
  <conditionalFormatting sqref="G34">
    <cfRule type="cellIs" dxfId="11" priority="1" stopIfTrue="1" operator="equal">
      <formula>0</formula>
    </cfRule>
  </conditionalFormatting>
  <conditionalFormatting sqref="H40">
    <cfRule type="cellIs" dxfId="10" priority="21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F3992-5C16-4CD8-8CDF-B19C86443E38}">
  <dimension ref="A1:N111"/>
  <sheetViews>
    <sheetView workbookViewId="0">
      <selection activeCell="J11" sqref="J11:N11"/>
    </sheetView>
  </sheetViews>
  <sheetFormatPr defaultColWidth="9.109375" defaultRowHeight="14.4"/>
  <cols>
    <col min="1" max="1" width="8" customWidth="1"/>
    <col min="2" max="2" width="8.44140625" customWidth="1"/>
    <col min="4" max="4" width="56" customWidth="1"/>
    <col min="7" max="7" width="10.6640625" customWidth="1"/>
    <col min="8" max="8" width="10.88671875" customWidth="1"/>
    <col min="9" max="9" width="15" style="178" customWidth="1"/>
    <col min="10" max="10" width="12.21875" bestFit="1" customWidth="1"/>
    <col min="11" max="11" width="11.5546875" bestFit="1" customWidth="1"/>
    <col min="13" max="13" width="8" bestFit="1" customWidth="1"/>
    <col min="14" max="14" width="11.5546875" bestFit="1" customWidth="1"/>
  </cols>
  <sheetData>
    <row r="1" spans="1:14">
      <c r="A1" s="266"/>
      <c r="B1" s="266"/>
      <c r="C1" s="266"/>
      <c r="D1" s="266"/>
      <c r="E1" s="266"/>
      <c r="F1" s="266"/>
      <c r="G1" s="266"/>
      <c r="H1" s="266"/>
      <c r="I1" s="266"/>
    </row>
    <row r="2" spans="1:14">
      <c r="A2" s="266"/>
      <c r="B2" s="266"/>
      <c r="C2" s="266"/>
      <c r="D2" s="266"/>
      <c r="E2" s="266"/>
      <c r="F2" s="266"/>
      <c r="G2" s="266"/>
      <c r="H2" s="266"/>
      <c r="I2" s="266"/>
    </row>
    <row r="3" spans="1:14" ht="14.4" customHeight="1">
      <c r="A3" s="266"/>
      <c r="B3" s="266"/>
      <c r="C3" s="266"/>
      <c r="D3" s="266"/>
      <c r="E3" s="266"/>
      <c r="F3" s="266"/>
      <c r="G3" s="266"/>
      <c r="H3" s="266"/>
      <c r="I3" s="266"/>
    </row>
    <row r="4" spans="1:14" ht="15" customHeight="1">
      <c r="A4" s="266"/>
      <c r="B4" s="266"/>
      <c r="C4" s="266"/>
      <c r="D4" s="266"/>
      <c r="E4" s="266"/>
      <c r="F4" s="266"/>
      <c r="G4" s="266"/>
      <c r="H4" s="266"/>
      <c r="I4" s="266"/>
    </row>
    <row r="5" spans="1:14" ht="53.4" customHeight="1">
      <c r="A5" s="266"/>
      <c r="B5" s="266"/>
      <c r="C5" s="266"/>
      <c r="D5" s="266"/>
      <c r="E5" s="266"/>
      <c r="F5" s="266"/>
      <c r="G5" s="266"/>
      <c r="H5" s="266"/>
      <c r="I5" s="266"/>
    </row>
    <row r="6" spans="1:14">
      <c r="A6" s="1" t="s">
        <v>0</v>
      </c>
      <c r="B6" s="133"/>
      <c r="C6" s="133"/>
      <c r="D6" s="133"/>
      <c r="E6" s="133"/>
      <c r="F6" s="133"/>
      <c r="G6" s="133"/>
      <c r="H6" s="133"/>
      <c r="I6" s="134"/>
    </row>
    <row r="7" spans="1:14">
      <c r="A7" s="1" t="s">
        <v>1</v>
      </c>
      <c r="B7" s="133"/>
      <c r="C7" s="133"/>
      <c r="D7" s="133"/>
      <c r="E7" s="133"/>
      <c r="F7" s="135"/>
      <c r="G7" s="135"/>
      <c r="H7" s="133"/>
      <c r="I7" s="134"/>
    </row>
    <row r="8" spans="1:14">
      <c r="A8" s="1" t="s">
        <v>2</v>
      </c>
      <c r="B8" s="133"/>
      <c r="C8" s="133"/>
      <c r="D8" s="133"/>
      <c r="E8" s="133"/>
      <c r="F8" s="133"/>
      <c r="G8" s="133"/>
      <c r="H8" s="4" t="s">
        <v>3</v>
      </c>
      <c r="I8" s="136">
        <v>0.3</v>
      </c>
    </row>
    <row r="9" spans="1:14" ht="14.4" customHeight="1">
      <c r="A9" s="1" t="s">
        <v>4</v>
      </c>
      <c r="B9" s="133"/>
      <c r="C9" s="133"/>
      <c r="D9" s="133"/>
      <c r="E9" s="133"/>
      <c r="F9" s="133"/>
      <c r="G9" s="133"/>
      <c r="H9" s="133"/>
      <c r="I9" s="134"/>
      <c r="J9" s="259" t="str">
        <f>RESUMO!G11</f>
        <v>Periodo medição: 06/09/2023 a 26/09/2023</v>
      </c>
      <c r="K9" s="259"/>
      <c r="L9" s="259"/>
      <c r="M9" s="259"/>
      <c r="N9" s="259"/>
    </row>
    <row r="10" spans="1:14">
      <c r="A10" s="133"/>
      <c r="B10" s="133"/>
      <c r="C10" s="133"/>
      <c r="D10" s="133"/>
      <c r="E10" s="133"/>
      <c r="F10" s="133"/>
      <c r="G10" s="133"/>
      <c r="H10" s="133"/>
      <c r="I10" s="134"/>
    </row>
    <row r="11" spans="1:14">
      <c r="A11" s="6"/>
      <c r="B11" s="6"/>
      <c r="C11" s="6"/>
      <c r="D11" s="7" t="s">
        <v>5</v>
      </c>
      <c r="E11" s="8" t="s">
        <v>6</v>
      </c>
      <c r="F11" s="9">
        <v>1</v>
      </c>
      <c r="G11" s="10"/>
      <c r="H11" s="11"/>
      <c r="I11" s="137"/>
      <c r="J11" s="258" t="str">
        <f>RESUMO!G12</f>
        <v>9ª MEDIÇÃO</v>
      </c>
      <c r="K11" s="258"/>
      <c r="L11" s="258"/>
      <c r="M11" s="258"/>
      <c r="N11" s="258"/>
    </row>
    <row r="12" spans="1:14" ht="15" thickBot="1">
      <c r="A12" s="12"/>
      <c r="B12" s="12"/>
      <c r="C12" s="12"/>
      <c r="D12" s="13"/>
      <c r="E12" s="14"/>
      <c r="F12" s="15"/>
      <c r="G12" s="16"/>
      <c r="H12" s="17"/>
      <c r="I12" s="138"/>
      <c r="J12" s="258" t="s">
        <v>470</v>
      </c>
      <c r="K12" s="258"/>
      <c r="L12" s="258"/>
      <c r="M12" s="258"/>
      <c r="N12" s="180">
        <f>N102</f>
        <v>32965.81</v>
      </c>
    </row>
    <row r="13" spans="1:14" ht="39.6">
      <c r="A13" s="139" t="s">
        <v>7</v>
      </c>
      <c r="B13" s="140" t="s">
        <v>8</v>
      </c>
      <c r="C13" s="140" t="s">
        <v>9</v>
      </c>
      <c r="D13" s="140" t="s">
        <v>10</v>
      </c>
      <c r="E13" s="140" t="s">
        <v>11</v>
      </c>
      <c r="F13" s="141" t="s">
        <v>12</v>
      </c>
      <c r="G13" s="142" t="s">
        <v>13</v>
      </c>
      <c r="H13" s="142" t="s">
        <v>14</v>
      </c>
      <c r="I13" s="143" t="s">
        <v>15</v>
      </c>
      <c r="J13" s="179" t="s">
        <v>471</v>
      </c>
      <c r="K13" s="181" t="s">
        <v>472</v>
      </c>
      <c r="L13" s="181" t="s">
        <v>473</v>
      </c>
      <c r="M13" s="181" t="s">
        <v>474</v>
      </c>
      <c r="N13" s="179" t="s">
        <v>475</v>
      </c>
    </row>
    <row r="14" spans="1:14" ht="17.100000000000001" customHeight="1">
      <c r="A14" s="144">
        <v>1</v>
      </c>
      <c r="B14" s="145"/>
      <c r="C14" s="145"/>
      <c r="D14" s="146" t="s">
        <v>359</v>
      </c>
      <c r="E14" s="145"/>
      <c r="F14" s="145"/>
      <c r="G14" s="145"/>
      <c r="H14" s="145"/>
      <c r="I14" s="147"/>
      <c r="J14" s="185"/>
      <c r="K14" s="186"/>
      <c r="L14" s="188"/>
      <c r="M14" s="188"/>
      <c r="N14" s="186"/>
    </row>
    <row r="15" spans="1:14" ht="18" customHeight="1">
      <c r="A15" s="148" t="s">
        <v>18</v>
      </c>
      <c r="B15" s="145"/>
      <c r="C15" s="145"/>
      <c r="D15" s="146" t="s">
        <v>360</v>
      </c>
      <c r="E15" s="145"/>
      <c r="F15" s="145"/>
      <c r="G15" s="145"/>
      <c r="H15" s="145"/>
      <c r="I15" s="147"/>
      <c r="J15" s="185"/>
      <c r="K15" s="186"/>
      <c r="L15" s="188"/>
      <c r="M15" s="188"/>
      <c r="N15" s="186"/>
    </row>
    <row r="16" spans="1:14" ht="18" customHeight="1">
      <c r="A16" s="149" t="s">
        <v>20</v>
      </c>
      <c r="B16" s="150">
        <v>170322</v>
      </c>
      <c r="C16" s="150" t="s">
        <v>21</v>
      </c>
      <c r="D16" s="151" t="s">
        <v>361</v>
      </c>
      <c r="E16" s="152" t="s">
        <v>6</v>
      </c>
      <c r="F16" s="153">
        <v>2</v>
      </c>
      <c r="G16" s="154">
        <v>1290.81</v>
      </c>
      <c r="H16" s="155">
        <f t="shared" ref="H16:H21" si="0">ROUND(1.3*G16,2)</f>
        <v>1678.05</v>
      </c>
      <c r="I16" s="155">
        <f t="shared" ref="I16:I21" si="1">ROUND(F16*H16,2)</f>
        <v>3356.1</v>
      </c>
      <c r="J16" s="185">
        <f t="shared" ref="J16:J21" si="2">F16*L16</f>
        <v>2</v>
      </c>
      <c r="K16" s="186">
        <f t="shared" ref="K16:K21" si="3">I16*L16</f>
        <v>3356.1</v>
      </c>
      <c r="L16" s="188">
        <v>1</v>
      </c>
      <c r="M16" s="188">
        <v>0</v>
      </c>
      <c r="N16" s="186">
        <f t="shared" ref="N16:N21" si="4">I16*M16</f>
        <v>0</v>
      </c>
    </row>
    <row r="17" spans="1:14" ht="18" customHeight="1">
      <c r="A17" s="149" t="s">
        <v>24</v>
      </c>
      <c r="B17" s="150">
        <v>170386</v>
      </c>
      <c r="C17" s="150" t="s">
        <v>21</v>
      </c>
      <c r="D17" s="151" t="s">
        <v>362</v>
      </c>
      <c r="E17" s="152" t="s">
        <v>6</v>
      </c>
      <c r="F17" s="153">
        <v>2</v>
      </c>
      <c r="G17" s="154">
        <v>1257.58</v>
      </c>
      <c r="H17" s="155">
        <f t="shared" si="0"/>
        <v>1634.85</v>
      </c>
      <c r="I17" s="155">
        <f t="shared" si="1"/>
        <v>3269.7</v>
      </c>
      <c r="J17" s="185">
        <f t="shared" si="2"/>
        <v>2</v>
      </c>
      <c r="K17" s="186">
        <f t="shared" si="3"/>
        <v>3269.7</v>
      </c>
      <c r="L17" s="188">
        <v>1</v>
      </c>
      <c r="M17" s="188">
        <v>0</v>
      </c>
      <c r="N17" s="186">
        <f t="shared" si="4"/>
        <v>0</v>
      </c>
    </row>
    <row r="18" spans="1:14" ht="18" customHeight="1">
      <c r="A18" s="149" t="s">
        <v>26</v>
      </c>
      <c r="B18" s="150">
        <v>170881</v>
      </c>
      <c r="C18" s="150" t="s">
        <v>21</v>
      </c>
      <c r="D18" s="53" t="s">
        <v>363</v>
      </c>
      <c r="E18" s="152" t="s">
        <v>6</v>
      </c>
      <c r="F18" s="153">
        <v>80</v>
      </c>
      <c r="G18" s="154">
        <v>3.32</v>
      </c>
      <c r="H18" s="155">
        <f t="shared" si="0"/>
        <v>4.32</v>
      </c>
      <c r="I18" s="155">
        <f t="shared" si="1"/>
        <v>345.6</v>
      </c>
      <c r="J18" s="185">
        <f t="shared" si="2"/>
        <v>80</v>
      </c>
      <c r="K18" s="186">
        <f t="shared" si="3"/>
        <v>345.6</v>
      </c>
      <c r="L18" s="188">
        <v>1</v>
      </c>
      <c r="M18" s="188">
        <v>0</v>
      </c>
      <c r="N18" s="186">
        <f t="shared" si="4"/>
        <v>0</v>
      </c>
    </row>
    <row r="19" spans="1:14" ht="18" customHeight="1">
      <c r="A19" s="149" t="s">
        <v>29</v>
      </c>
      <c r="B19" s="150">
        <v>171416</v>
      </c>
      <c r="C19" s="150" t="s">
        <v>21</v>
      </c>
      <c r="D19" s="53" t="s">
        <v>364</v>
      </c>
      <c r="E19" s="152" t="s">
        <v>6</v>
      </c>
      <c r="F19" s="153">
        <v>60</v>
      </c>
      <c r="G19" s="154">
        <v>3.79</v>
      </c>
      <c r="H19" s="155">
        <f t="shared" si="0"/>
        <v>4.93</v>
      </c>
      <c r="I19" s="155">
        <f t="shared" si="1"/>
        <v>295.8</v>
      </c>
      <c r="J19" s="185">
        <f t="shared" si="2"/>
        <v>60</v>
      </c>
      <c r="K19" s="186">
        <f t="shared" si="3"/>
        <v>295.8</v>
      </c>
      <c r="L19" s="188">
        <v>1</v>
      </c>
      <c r="M19" s="188">
        <v>0</v>
      </c>
      <c r="N19" s="186">
        <f t="shared" si="4"/>
        <v>0</v>
      </c>
    </row>
    <row r="20" spans="1:14" ht="18" customHeight="1">
      <c r="A20" s="149" t="s">
        <v>365</v>
      </c>
      <c r="B20" s="150">
        <v>180680</v>
      </c>
      <c r="C20" s="150" t="s">
        <v>21</v>
      </c>
      <c r="D20" s="119" t="s">
        <v>366</v>
      </c>
      <c r="E20" s="152" t="s">
        <v>6</v>
      </c>
      <c r="F20" s="153">
        <v>12</v>
      </c>
      <c r="G20" s="154">
        <v>304.14</v>
      </c>
      <c r="H20" s="155">
        <f t="shared" si="0"/>
        <v>395.38</v>
      </c>
      <c r="I20" s="155">
        <f t="shared" si="1"/>
        <v>4744.5600000000004</v>
      </c>
      <c r="J20" s="185">
        <f t="shared" si="2"/>
        <v>12</v>
      </c>
      <c r="K20" s="186">
        <f t="shared" si="3"/>
        <v>4744.5600000000004</v>
      </c>
      <c r="L20" s="188">
        <v>1</v>
      </c>
      <c r="M20" s="188">
        <v>0</v>
      </c>
      <c r="N20" s="186">
        <f t="shared" si="4"/>
        <v>0</v>
      </c>
    </row>
    <row r="21" spans="1:14" ht="15.75" customHeight="1">
      <c r="A21" s="149" t="s">
        <v>367</v>
      </c>
      <c r="B21" s="150">
        <v>170323</v>
      </c>
      <c r="C21" s="150" t="s">
        <v>21</v>
      </c>
      <c r="D21" s="156" t="s">
        <v>368</v>
      </c>
      <c r="E21" s="152" t="s">
        <v>6</v>
      </c>
      <c r="F21" s="153">
        <v>1</v>
      </c>
      <c r="G21" s="154">
        <v>48.13</v>
      </c>
      <c r="H21" s="155">
        <f t="shared" si="0"/>
        <v>62.57</v>
      </c>
      <c r="I21" s="155">
        <f t="shared" si="1"/>
        <v>62.57</v>
      </c>
      <c r="J21" s="185">
        <f t="shared" si="2"/>
        <v>1</v>
      </c>
      <c r="K21" s="186">
        <f t="shared" si="3"/>
        <v>62.57</v>
      </c>
      <c r="L21" s="188">
        <v>1</v>
      </c>
      <c r="M21" s="188">
        <v>0</v>
      </c>
      <c r="N21" s="186">
        <f t="shared" si="4"/>
        <v>0</v>
      </c>
    </row>
    <row r="22" spans="1:14" ht="21" customHeight="1">
      <c r="A22" s="157"/>
      <c r="B22" s="145"/>
      <c r="C22" s="145"/>
      <c r="D22" s="151"/>
      <c r="E22" s="152"/>
      <c r="F22" s="158"/>
      <c r="G22" s="267" t="s">
        <v>31</v>
      </c>
      <c r="H22" s="268"/>
      <c r="I22" s="159">
        <f>SUM(I16:I21)</f>
        <v>12074.33</v>
      </c>
      <c r="J22" s="182" t="s">
        <v>489</v>
      </c>
      <c r="K22" s="183">
        <f>SUM(K20:K21)</f>
        <v>4807.13</v>
      </c>
      <c r="L22" s="182">
        <f>K22/I22</f>
        <v>0.39812809489222178</v>
      </c>
      <c r="M22" s="184">
        <f t="shared" ref="M22" si="5">N22/I22</f>
        <v>0</v>
      </c>
      <c r="N22" s="183">
        <f>SUM(N20:N21)</f>
        <v>0</v>
      </c>
    </row>
    <row r="23" spans="1:14" ht="20.100000000000001" customHeight="1">
      <c r="A23" s="144" t="s">
        <v>32</v>
      </c>
      <c r="B23" s="145"/>
      <c r="C23" s="145"/>
      <c r="D23" s="146" t="s">
        <v>369</v>
      </c>
      <c r="E23" s="160"/>
      <c r="F23" s="161"/>
      <c r="G23" s="162"/>
      <c r="H23" s="145"/>
      <c r="I23" s="147"/>
      <c r="J23" s="185"/>
      <c r="K23" s="186"/>
      <c r="L23" s="188"/>
      <c r="M23" s="188"/>
      <c r="N23" s="186"/>
    </row>
    <row r="24" spans="1:14" ht="15.9" customHeight="1">
      <c r="A24" s="157" t="s">
        <v>34</v>
      </c>
      <c r="B24" s="150">
        <v>170326</v>
      </c>
      <c r="C24" s="150" t="s">
        <v>21</v>
      </c>
      <c r="D24" s="151" t="s">
        <v>370</v>
      </c>
      <c r="E24" s="152" t="s">
        <v>6</v>
      </c>
      <c r="F24" s="153">
        <v>14</v>
      </c>
      <c r="G24" s="154">
        <v>23.02</v>
      </c>
      <c r="H24" s="155">
        <f>ROUND(1.3*G24,2)</f>
        <v>29.93</v>
      </c>
      <c r="I24" s="155">
        <f>ROUND(F24*H24,2)</f>
        <v>419.02</v>
      </c>
      <c r="J24" s="185">
        <f>F24*L24</f>
        <v>11.9</v>
      </c>
      <c r="K24" s="186">
        <f t="shared" ref="K24:K28" si="6">I24*L24</f>
        <v>356.16699999999997</v>
      </c>
      <c r="L24" s="188">
        <v>0.85</v>
      </c>
      <c r="M24" s="188">
        <v>0.1</v>
      </c>
      <c r="N24" s="186">
        <f t="shared" ref="N24:N28" si="7">I24*M24</f>
        <v>41.902000000000001</v>
      </c>
    </row>
    <row r="25" spans="1:14" ht="15" customHeight="1">
      <c r="A25" s="157" t="s">
        <v>38</v>
      </c>
      <c r="B25" s="150">
        <v>170362</v>
      </c>
      <c r="C25" s="150" t="s">
        <v>21</v>
      </c>
      <c r="D25" s="151" t="s">
        <v>371</v>
      </c>
      <c r="E25" s="152" t="s">
        <v>6</v>
      </c>
      <c r="F25" s="153">
        <v>18</v>
      </c>
      <c r="G25" s="154">
        <v>65.61</v>
      </c>
      <c r="H25" s="155">
        <f t="shared" ref="H25:H28" si="8">ROUND(1.3*G25,2)</f>
        <v>85.29</v>
      </c>
      <c r="I25" s="155">
        <f t="shared" ref="I25:I28" si="9">ROUND(F25*H25,2)</f>
        <v>1535.22</v>
      </c>
      <c r="J25" s="185">
        <f>F25*L25</f>
        <v>15.299999999999999</v>
      </c>
      <c r="K25" s="186">
        <f t="shared" si="6"/>
        <v>1304.9369999999999</v>
      </c>
      <c r="L25" s="188">
        <v>0.85</v>
      </c>
      <c r="M25" s="188">
        <v>0.1</v>
      </c>
      <c r="N25" s="186">
        <f t="shared" si="7"/>
        <v>153.52200000000002</v>
      </c>
    </row>
    <row r="26" spans="1:14" ht="15" customHeight="1">
      <c r="A26" s="157" t="s">
        <v>75</v>
      </c>
      <c r="B26" s="150">
        <v>171034</v>
      </c>
      <c r="C26" s="150" t="s">
        <v>21</v>
      </c>
      <c r="D26" s="156" t="s">
        <v>372</v>
      </c>
      <c r="E26" s="152" t="s">
        <v>6</v>
      </c>
      <c r="F26" s="153">
        <v>16</v>
      </c>
      <c r="G26" s="154">
        <v>80.599999999999994</v>
      </c>
      <c r="H26" s="155">
        <f t="shared" si="8"/>
        <v>104.78</v>
      </c>
      <c r="I26" s="155">
        <f t="shared" si="9"/>
        <v>1676.48</v>
      </c>
      <c r="J26" s="185">
        <f>F26*L26</f>
        <v>13.6</v>
      </c>
      <c r="K26" s="186">
        <f t="shared" si="6"/>
        <v>1425.008</v>
      </c>
      <c r="L26" s="188">
        <v>0.85</v>
      </c>
      <c r="M26" s="188">
        <v>0.1</v>
      </c>
      <c r="N26" s="186">
        <f t="shared" si="7"/>
        <v>167.64800000000002</v>
      </c>
    </row>
    <row r="27" spans="1:14" ht="18" customHeight="1">
      <c r="A27" s="157" t="s">
        <v>373</v>
      </c>
      <c r="B27" s="150">
        <v>170388</v>
      </c>
      <c r="C27" s="150" t="s">
        <v>21</v>
      </c>
      <c r="D27" s="151" t="s">
        <v>374</v>
      </c>
      <c r="E27" s="152" t="s">
        <v>6</v>
      </c>
      <c r="F27" s="153">
        <v>4</v>
      </c>
      <c r="G27" s="154">
        <v>337.7</v>
      </c>
      <c r="H27" s="155">
        <f t="shared" si="8"/>
        <v>439.01</v>
      </c>
      <c r="I27" s="155">
        <f t="shared" si="9"/>
        <v>1756.04</v>
      </c>
      <c r="J27" s="185">
        <f>F27*L27</f>
        <v>3.4</v>
      </c>
      <c r="K27" s="186">
        <f t="shared" si="6"/>
        <v>1492.634</v>
      </c>
      <c r="L27" s="188">
        <v>0.85</v>
      </c>
      <c r="M27" s="188">
        <v>0.1</v>
      </c>
      <c r="N27" s="186">
        <f t="shared" si="7"/>
        <v>175.60400000000001</v>
      </c>
    </row>
    <row r="28" spans="1:14" ht="17.100000000000001" customHeight="1">
      <c r="A28" s="157" t="s">
        <v>375</v>
      </c>
      <c r="B28" s="150">
        <v>170894</v>
      </c>
      <c r="C28" s="150" t="s">
        <v>21</v>
      </c>
      <c r="D28" s="151" t="s">
        <v>376</v>
      </c>
      <c r="E28" s="152" t="s">
        <v>6</v>
      </c>
      <c r="F28" s="153">
        <v>1</v>
      </c>
      <c r="G28" s="154">
        <v>1711.61</v>
      </c>
      <c r="H28" s="155">
        <f t="shared" si="8"/>
        <v>2225.09</v>
      </c>
      <c r="I28" s="155">
        <f t="shared" si="9"/>
        <v>2225.09</v>
      </c>
      <c r="J28" s="185">
        <f>F28*L28</f>
        <v>0.85</v>
      </c>
      <c r="K28" s="186">
        <f t="shared" si="6"/>
        <v>1891.3265000000001</v>
      </c>
      <c r="L28" s="188">
        <v>0.85</v>
      </c>
      <c r="M28" s="188">
        <v>0.1</v>
      </c>
      <c r="N28" s="186">
        <f t="shared" si="7"/>
        <v>222.50900000000001</v>
      </c>
    </row>
    <row r="29" spans="1:14" ht="18" customHeight="1">
      <c r="A29" s="157"/>
      <c r="B29" s="145"/>
      <c r="C29" s="145"/>
      <c r="D29" s="151"/>
      <c r="E29" s="152"/>
      <c r="F29" s="153"/>
      <c r="G29" s="267" t="s">
        <v>31</v>
      </c>
      <c r="H29" s="268"/>
      <c r="I29" s="159">
        <f>SUM(I24:I28)</f>
        <v>7611.85</v>
      </c>
      <c r="J29" s="182" t="s">
        <v>477</v>
      </c>
      <c r="K29" s="183">
        <f>SUM(K24:K28)</f>
        <v>6470.0725000000002</v>
      </c>
      <c r="L29" s="182">
        <f>K29/I29</f>
        <v>0.85</v>
      </c>
      <c r="M29" s="184">
        <f t="shared" ref="M29" si="10">N29/I29</f>
        <v>0.1</v>
      </c>
      <c r="N29" s="183">
        <f>SUM(N24:N28)</f>
        <v>761.18500000000006</v>
      </c>
    </row>
    <row r="30" spans="1:14" ht="15" customHeight="1">
      <c r="A30" s="144" t="s">
        <v>40</v>
      </c>
      <c r="B30" s="145"/>
      <c r="C30" s="145"/>
      <c r="D30" s="146" t="s">
        <v>377</v>
      </c>
      <c r="E30" s="160"/>
      <c r="F30" s="158"/>
      <c r="G30" s="162"/>
      <c r="H30" s="145"/>
      <c r="I30" s="147"/>
      <c r="J30" s="185"/>
      <c r="K30" s="186"/>
      <c r="L30" s="188"/>
      <c r="M30" s="188"/>
      <c r="N30" s="186"/>
    </row>
    <row r="31" spans="1:14" ht="15" customHeight="1">
      <c r="A31" s="149" t="s">
        <v>42</v>
      </c>
      <c r="B31" s="150">
        <v>171455</v>
      </c>
      <c r="C31" s="150" t="s">
        <v>21</v>
      </c>
      <c r="D31" s="53" t="s">
        <v>378</v>
      </c>
      <c r="E31" s="152" t="s">
        <v>6</v>
      </c>
      <c r="F31" s="163">
        <v>4</v>
      </c>
      <c r="G31" s="154">
        <v>12.8</v>
      </c>
      <c r="H31" s="155">
        <f>ROUND(1.3*G31,2)</f>
        <v>16.64</v>
      </c>
      <c r="I31" s="155">
        <f>ROUND(F31*H31,2)</f>
        <v>66.56</v>
      </c>
      <c r="J31" s="185">
        <f t="shared" ref="J31:J40" si="11">F31*L31</f>
        <v>4</v>
      </c>
      <c r="K31" s="186">
        <f t="shared" ref="K31:K39" si="12">I31*L31</f>
        <v>66.56</v>
      </c>
      <c r="L31" s="188">
        <v>1</v>
      </c>
      <c r="M31" s="188">
        <v>0</v>
      </c>
      <c r="N31" s="186">
        <f t="shared" ref="N31:N39" si="13">I31*M31</f>
        <v>0</v>
      </c>
    </row>
    <row r="32" spans="1:14" ht="13.5" customHeight="1">
      <c r="A32" s="149" t="s">
        <v>45</v>
      </c>
      <c r="B32" s="150">
        <v>171050</v>
      </c>
      <c r="C32" s="150" t="s">
        <v>21</v>
      </c>
      <c r="D32" s="53" t="s">
        <v>379</v>
      </c>
      <c r="E32" s="152" t="s">
        <v>6</v>
      </c>
      <c r="F32" s="163">
        <v>50</v>
      </c>
      <c r="G32" s="154">
        <v>14.9</v>
      </c>
      <c r="H32" s="155">
        <f>ROUND(1.3*G32,2)</f>
        <v>19.37</v>
      </c>
      <c r="I32" s="155">
        <f>ROUND(F32*H32,2)</f>
        <v>968.5</v>
      </c>
      <c r="J32" s="185">
        <f t="shared" si="11"/>
        <v>50</v>
      </c>
      <c r="K32" s="186">
        <f t="shared" si="12"/>
        <v>968.5</v>
      </c>
      <c r="L32" s="188">
        <v>1</v>
      </c>
      <c r="M32" s="188">
        <v>0</v>
      </c>
      <c r="N32" s="186">
        <f t="shared" si="13"/>
        <v>0</v>
      </c>
    </row>
    <row r="33" spans="1:14" s="81" customFormat="1" ht="25.5" customHeight="1">
      <c r="A33" s="149" t="s">
        <v>47</v>
      </c>
      <c r="B33" s="164">
        <v>11950</v>
      </c>
      <c r="C33" s="45" t="s">
        <v>263</v>
      </c>
      <c r="D33" s="78" t="s">
        <v>380</v>
      </c>
      <c r="E33" s="152" t="s">
        <v>6</v>
      </c>
      <c r="F33" s="153">
        <v>180</v>
      </c>
      <c r="G33" s="154">
        <v>0.49</v>
      </c>
      <c r="H33" s="165">
        <f>ROUND(1.3*G33,2)</f>
        <v>0.64</v>
      </c>
      <c r="I33" s="165">
        <f>ROUND(F33*H33,2)</f>
        <v>115.2</v>
      </c>
      <c r="J33" s="185">
        <f t="shared" si="11"/>
        <v>180</v>
      </c>
      <c r="K33" s="186">
        <f t="shared" si="12"/>
        <v>115.2</v>
      </c>
      <c r="L33" s="188">
        <v>1</v>
      </c>
      <c r="M33" s="188">
        <v>0</v>
      </c>
      <c r="N33" s="186">
        <f t="shared" si="13"/>
        <v>0</v>
      </c>
    </row>
    <row r="34" spans="1:14" ht="15" customHeight="1">
      <c r="A34" s="149" t="s">
        <v>381</v>
      </c>
      <c r="B34" s="150">
        <v>95541</v>
      </c>
      <c r="C34" s="104" t="s">
        <v>112</v>
      </c>
      <c r="D34" s="156" t="s">
        <v>382</v>
      </c>
      <c r="E34" s="152" t="s">
        <v>6</v>
      </c>
      <c r="F34" s="163">
        <v>180</v>
      </c>
      <c r="G34" s="154">
        <v>3.73</v>
      </c>
      <c r="H34" s="155">
        <f>ROUND(1.3*G34,2)</f>
        <v>4.8499999999999996</v>
      </c>
      <c r="I34" s="155">
        <f>ROUND(F34*H34,2)</f>
        <v>873</v>
      </c>
      <c r="J34" s="185">
        <f t="shared" si="11"/>
        <v>180</v>
      </c>
      <c r="K34" s="186">
        <f t="shared" si="12"/>
        <v>873</v>
      </c>
      <c r="L34" s="188">
        <v>1</v>
      </c>
      <c r="M34" s="188">
        <v>0</v>
      </c>
      <c r="N34" s="186">
        <f t="shared" si="13"/>
        <v>0</v>
      </c>
    </row>
    <row r="35" spans="1:14" ht="14.25" customHeight="1">
      <c r="A35" s="149" t="s">
        <v>383</v>
      </c>
      <c r="B35" s="150">
        <v>91834</v>
      </c>
      <c r="C35" s="95" t="s">
        <v>112</v>
      </c>
      <c r="D35" s="166" t="s">
        <v>384</v>
      </c>
      <c r="E35" s="167" t="s">
        <v>108</v>
      </c>
      <c r="F35" s="163">
        <v>515</v>
      </c>
      <c r="G35" s="154">
        <v>8.18</v>
      </c>
      <c r="H35" s="155">
        <f t="shared" ref="H35:H40" si="14">ROUND(1.3*G35,2)</f>
        <v>10.63</v>
      </c>
      <c r="I35" s="155">
        <f t="shared" ref="I35:I40" si="15">ROUND(F35*H35,2)</f>
        <v>5474.45</v>
      </c>
      <c r="J35" s="185">
        <f t="shared" si="11"/>
        <v>515</v>
      </c>
      <c r="K35" s="186">
        <f t="shared" si="12"/>
        <v>5474.45</v>
      </c>
      <c r="L35" s="188">
        <v>1</v>
      </c>
      <c r="M35" s="188">
        <v>0</v>
      </c>
      <c r="N35" s="186">
        <f t="shared" si="13"/>
        <v>0</v>
      </c>
    </row>
    <row r="36" spans="1:14" ht="24" customHeight="1">
      <c r="A36" s="149" t="s">
        <v>385</v>
      </c>
      <c r="B36" s="150">
        <v>93010</v>
      </c>
      <c r="C36" s="95" t="s">
        <v>112</v>
      </c>
      <c r="D36" s="166" t="s">
        <v>386</v>
      </c>
      <c r="E36" s="152" t="s">
        <v>108</v>
      </c>
      <c r="F36" s="163">
        <v>180</v>
      </c>
      <c r="G36" s="154">
        <v>36.35</v>
      </c>
      <c r="H36" s="155">
        <f t="shared" si="14"/>
        <v>47.26</v>
      </c>
      <c r="I36" s="155">
        <f t="shared" si="15"/>
        <v>8506.7999999999993</v>
      </c>
      <c r="J36" s="185">
        <f t="shared" si="11"/>
        <v>180</v>
      </c>
      <c r="K36" s="186">
        <f t="shared" si="12"/>
        <v>8506.7999999999993</v>
      </c>
      <c r="L36" s="188">
        <v>1</v>
      </c>
      <c r="M36" s="188">
        <v>0</v>
      </c>
      <c r="N36" s="186">
        <f t="shared" si="13"/>
        <v>0</v>
      </c>
    </row>
    <row r="37" spans="1:14" ht="14.25" customHeight="1">
      <c r="A37" s="149" t="s">
        <v>387</v>
      </c>
      <c r="B37" s="150">
        <v>91836</v>
      </c>
      <c r="C37" s="95" t="s">
        <v>112</v>
      </c>
      <c r="D37" s="166" t="s">
        <v>388</v>
      </c>
      <c r="E37" s="152" t="s">
        <v>108</v>
      </c>
      <c r="F37" s="163">
        <v>58</v>
      </c>
      <c r="G37" s="154">
        <v>11.04</v>
      </c>
      <c r="H37" s="155">
        <f t="shared" si="14"/>
        <v>14.35</v>
      </c>
      <c r="I37" s="155">
        <f t="shared" si="15"/>
        <v>832.3</v>
      </c>
      <c r="J37" s="185">
        <f t="shared" si="11"/>
        <v>58</v>
      </c>
      <c r="K37" s="186">
        <f t="shared" si="12"/>
        <v>832.3</v>
      </c>
      <c r="L37" s="188">
        <v>1</v>
      </c>
      <c r="M37" s="188">
        <v>0</v>
      </c>
      <c r="N37" s="186">
        <f t="shared" si="13"/>
        <v>0</v>
      </c>
    </row>
    <row r="38" spans="1:14" ht="14.25" customHeight="1">
      <c r="A38" s="149" t="s">
        <v>389</v>
      </c>
      <c r="B38" s="150">
        <v>171134</v>
      </c>
      <c r="C38" s="150" t="s">
        <v>21</v>
      </c>
      <c r="D38" s="82" t="s">
        <v>390</v>
      </c>
      <c r="E38" s="167" t="s">
        <v>6</v>
      </c>
      <c r="F38" s="163">
        <v>90</v>
      </c>
      <c r="G38" s="154">
        <v>5.62</v>
      </c>
      <c r="H38" s="155">
        <f t="shared" si="14"/>
        <v>7.31</v>
      </c>
      <c r="I38" s="155">
        <f t="shared" si="15"/>
        <v>657.9</v>
      </c>
      <c r="J38" s="185">
        <f t="shared" si="11"/>
        <v>90</v>
      </c>
      <c r="K38" s="186">
        <f t="shared" si="12"/>
        <v>657.9</v>
      </c>
      <c r="L38" s="188">
        <v>1</v>
      </c>
      <c r="M38" s="188">
        <v>0</v>
      </c>
      <c r="N38" s="186">
        <f t="shared" si="13"/>
        <v>0</v>
      </c>
    </row>
    <row r="39" spans="1:14" ht="13.5" customHeight="1">
      <c r="A39" s="149" t="s">
        <v>391</v>
      </c>
      <c r="B39" s="150">
        <v>170630</v>
      </c>
      <c r="C39" s="150" t="s">
        <v>21</v>
      </c>
      <c r="D39" s="151" t="s">
        <v>392</v>
      </c>
      <c r="E39" s="152" t="s">
        <v>108</v>
      </c>
      <c r="F39" s="163">
        <v>40</v>
      </c>
      <c r="G39" s="154">
        <v>39.74</v>
      </c>
      <c r="H39" s="155">
        <f t="shared" si="14"/>
        <v>51.66</v>
      </c>
      <c r="I39" s="155">
        <f t="shared" si="15"/>
        <v>2066.4</v>
      </c>
      <c r="J39" s="185">
        <f t="shared" si="11"/>
        <v>40</v>
      </c>
      <c r="K39" s="186">
        <f t="shared" si="12"/>
        <v>2066.4</v>
      </c>
      <c r="L39" s="188">
        <v>1</v>
      </c>
      <c r="M39" s="188">
        <v>0</v>
      </c>
      <c r="N39" s="186">
        <f t="shared" si="13"/>
        <v>0</v>
      </c>
    </row>
    <row r="40" spans="1:14" ht="12.75" customHeight="1">
      <c r="A40" s="149" t="s">
        <v>393</v>
      </c>
      <c r="B40" s="150">
        <v>170077</v>
      </c>
      <c r="C40" s="150" t="s">
        <v>21</v>
      </c>
      <c r="D40" s="151" t="s">
        <v>394</v>
      </c>
      <c r="E40" s="152" t="s">
        <v>108</v>
      </c>
      <c r="F40" s="163">
        <v>24</v>
      </c>
      <c r="G40" s="154">
        <v>53.03</v>
      </c>
      <c r="H40" s="155">
        <f t="shared" si="14"/>
        <v>68.94</v>
      </c>
      <c r="I40" s="155">
        <f t="shared" si="15"/>
        <v>1654.56</v>
      </c>
      <c r="J40" s="185">
        <f t="shared" si="11"/>
        <v>24</v>
      </c>
      <c r="K40" s="186">
        <f t="shared" ref="K40" si="16">I40*L40</f>
        <v>1654.56</v>
      </c>
      <c r="L40" s="188">
        <v>1</v>
      </c>
      <c r="M40" s="188">
        <v>0</v>
      </c>
      <c r="N40" s="186">
        <f t="shared" ref="N40" si="17">I40*M40</f>
        <v>0</v>
      </c>
    </row>
    <row r="41" spans="1:14" ht="18" customHeight="1">
      <c r="A41" s="157"/>
      <c r="B41" s="168"/>
      <c r="C41" s="168"/>
      <c r="D41" s="151"/>
      <c r="E41" s="152"/>
      <c r="F41" s="153"/>
      <c r="G41" s="267" t="s">
        <v>31</v>
      </c>
      <c r="H41" s="268"/>
      <c r="I41" s="159">
        <f>SUM(I31:I40)</f>
        <v>21215.670000000002</v>
      </c>
      <c r="J41" s="182" t="s">
        <v>478</v>
      </c>
      <c r="K41" s="183">
        <f>SUM(K31:K40)</f>
        <v>21215.670000000002</v>
      </c>
      <c r="L41" s="182">
        <f>K41/I41</f>
        <v>1</v>
      </c>
      <c r="M41" s="184">
        <f t="shared" ref="M41" si="18">N41/I41</f>
        <v>0</v>
      </c>
      <c r="N41" s="183">
        <f>SUM(N31:N40)</f>
        <v>0</v>
      </c>
    </row>
    <row r="42" spans="1:14" ht="18" customHeight="1">
      <c r="A42" s="144" t="s">
        <v>50</v>
      </c>
      <c r="B42" s="145"/>
      <c r="C42" s="145"/>
      <c r="D42" s="146" t="s">
        <v>395</v>
      </c>
      <c r="E42" s="160"/>
      <c r="F42" s="161"/>
      <c r="G42" s="162"/>
      <c r="H42" s="147"/>
      <c r="I42" s="147"/>
      <c r="J42" s="185"/>
      <c r="K42" s="186"/>
      <c r="L42" s="188"/>
      <c r="M42" s="188"/>
      <c r="N42" s="186"/>
    </row>
    <row r="43" spans="1:14" ht="18" customHeight="1">
      <c r="A43" s="157" t="s">
        <v>52</v>
      </c>
      <c r="B43" s="150">
        <v>170744</v>
      </c>
      <c r="C43" s="150" t="s">
        <v>21</v>
      </c>
      <c r="D43" s="151" t="s">
        <v>396</v>
      </c>
      <c r="E43" s="152" t="s">
        <v>108</v>
      </c>
      <c r="F43" s="153">
        <v>190</v>
      </c>
      <c r="G43" s="154">
        <v>10.86</v>
      </c>
      <c r="H43" s="155">
        <f>ROUND(1.3*G43,2)</f>
        <v>14.12</v>
      </c>
      <c r="I43" s="155">
        <f>ROUND(F43*H43,2)</f>
        <v>2682.8</v>
      </c>
      <c r="J43" s="185">
        <f t="shared" ref="J43:J50" si="19">F43*L43</f>
        <v>190</v>
      </c>
      <c r="K43" s="186">
        <f t="shared" ref="K43:K50" si="20">I43*L43</f>
        <v>2682.8</v>
      </c>
      <c r="L43" s="188">
        <v>1</v>
      </c>
      <c r="M43" s="188">
        <v>0</v>
      </c>
      <c r="N43" s="186">
        <f t="shared" ref="N43:N50" si="21">I43*M43</f>
        <v>0</v>
      </c>
    </row>
    <row r="44" spans="1:14" ht="18.899999999999999" customHeight="1">
      <c r="A44" s="157" t="s">
        <v>54</v>
      </c>
      <c r="B44" s="150">
        <v>170745</v>
      </c>
      <c r="C44" s="150" t="s">
        <v>21</v>
      </c>
      <c r="D44" s="151" t="s">
        <v>397</v>
      </c>
      <c r="E44" s="152" t="s">
        <v>108</v>
      </c>
      <c r="F44" s="153">
        <v>250</v>
      </c>
      <c r="G44" s="154">
        <v>13.11</v>
      </c>
      <c r="H44" s="155">
        <f t="shared" ref="H44:H50" si="22">ROUND(1.3*G44,2)</f>
        <v>17.04</v>
      </c>
      <c r="I44" s="155">
        <f t="shared" ref="I44:I50" si="23">ROUND(F44*H44,2)</f>
        <v>4260</v>
      </c>
      <c r="J44" s="185">
        <f t="shared" si="19"/>
        <v>250</v>
      </c>
      <c r="K44" s="186">
        <f t="shared" si="20"/>
        <v>4260</v>
      </c>
      <c r="L44" s="188">
        <v>1</v>
      </c>
      <c r="M44" s="188">
        <v>0</v>
      </c>
      <c r="N44" s="186">
        <f t="shared" si="21"/>
        <v>0</v>
      </c>
    </row>
    <row r="45" spans="1:14" ht="18" customHeight="1">
      <c r="A45" s="157" t="s">
        <v>56</v>
      </c>
      <c r="B45" s="150">
        <v>170746</v>
      </c>
      <c r="C45" s="150" t="s">
        <v>21</v>
      </c>
      <c r="D45" s="151" t="s">
        <v>398</v>
      </c>
      <c r="E45" s="152" t="s">
        <v>108</v>
      </c>
      <c r="F45" s="153">
        <v>260</v>
      </c>
      <c r="G45" s="154">
        <v>17.45</v>
      </c>
      <c r="H45" s="155">
        <f t="shared" si="22"/>
        <v>22.69</v>
      </c>
      <c r="I45" s="155">
        <f t="shared" si="23"/>
        <v>5899.4</v>
      </c>
      <c r="J45" s="185">
        <f t="shared" si="19"/>
        <v>260</v>
      </c>
      <c r="K45" s="186">
        <f t="shared" si="20"/>
        <v>5899.4</v>
      </c>
      <c r="L45" s="188">
        <v>1</v>
      </c>
      <c r="M45" s="188">
        <v>0</v>
      </c>
      <c r="N45" s="186">
        <f t="shared" si="21"/>
        <v>0</v>
      </c>
    </row>
    <row r="46" spans="1:14" ht="18.899999999999999" customHeight="1">
      <c r="A46" s="157" t="s">
        <v>58</v>
      </c>
      <c r="B46" s="150">
        <v>170747</v>
      </c>
      <c r="C46" s="150" t="s">
        <v>21</v>
      </c>
      <c r="D46" s="151" t="s">
        <v>399</v>
      </c>
      <c r="E46" s="152" t="s">
        <v>108</v>
      </c>
      <c r="F46" s="153">
        <v>600</v>
      </c>
      <c r="G46" s="154">
        <v>25.92</v>
      </c>
      <c r="H46" s="155">
        <f t="shared" si="22"/>
        <v>33.700000000000003</v>
      </c>
      <c r="I46" s="155">
        <f t="shared" si="23"/>
        <v>20220</v>
      </c>
      <c r="J46" s="185">
        <f t="shared" si="19"/>
        <v>600</v>
      </c>
      <c r="K46" s="186">
        <f t="shared" si="20"/>
        <v>20220</v>
      </c>
      <c r="L46" s="188">
        <v>1</v>
      </c>
      <c r="M46" s="188">
        <v>0</v>
      </c>
      <c r="N46" s="186">
        <f t="shared" si="21"/>
        <v>0</v>
      </c>
    </row>
    <row r="47" spans="1:14" ht="18" customHeight="1">
      <c r="A47" s="157" t="s">
        <v>60</v>
      </c>
      <c r="B47" s="150">
        <v>170748</v>
      </c>
      <c r="C47" s="150" t="s">
        <v>21</v>
      </c>
      <c r="D47" s="151" t="s">
        <v>400</v>
      </c>
      <c r="E47" s="152" t="s">
        <v>108</v>
      </c>
      <c r="F47" s="153">
        <v>250</v>
      </c>
      <c r="G47" s="154">
        <v>37.340000000000003</v>
      </c>
      <c r="H47" s="155">
        <f t="shared" si="22"/>
        <v>48.54</v>
      </c>
      <c r="I47" s="155">
        <f t="shared" si="23"/>
        <v>12135</v>
      </c>
      <c r="J47" s="185">
        <f t="shared" si="19"/>
        <v>250</v>
      </c>
      <c r="K47" s="186">
        <f t="shared" si="20"/>
        <v>12135</v>
      </c>
      <c r="L47" s="188">
        <v>1</v>
      </c>
      <c r="M47" s="188">
        <v>1</v>
      </c>
      <c r="N47" s="186">
        <f t="shared" si="21"/>
        <v>12135</v>
      </c>
    </row>
    <row r="48" spans="1:14" ht="20.100000000000001" customHeight="1">
      <c r="A48" s="157" t="s">
        <v>401</v>
      </c>
      <c r="B48" s="150">
        <v>170743</v>
      </c>
      <c r="C48" s="150" t="s">
        <v>21</v>
      </c>
      <c r="D48" s="156" t="s">
        <v>402</v>
      </c>
      <c r="E48" s="152" t="s">
        <v>108</v>
      </c>
      <c r="F48" s="163">
        <v>1600</v>
      </c>
      <c r="G48" s="154">
        <v>7.97</v>
      </c>
      <c r="H48" s="155">
        <f t="shared" si="22"/>
        <v>10.36</v>
      </c>
      <c r="I48" s="155">
        <f t="shared" si="23"/>
        <v>16576</v>
      </c>
      <c r="J48" s="185">
        <f t="shared" si="19"/>
        <v>1600</v>
      </c>
      <c r="K48" s="186">
        <f t="shared" si="20"/>
        <v>16576</v>
      </c>
      <c r="L48" s="188">
        <v>1</v>
      </c>
      <c r="M48" s="188">
        <v>0</v>
      </c>
      <c r="N48" s="186">
        <f t="shared" si="21"/>
        <v>0</v>
      </c>
    </row>
    <row r="49" spans="1:14" ht="20.100000000000001" customHeight="1">
      <c r="A49" s="157" t="s">
        <v>403</v>
      </c>
      <c r="B49" s="150">
        <v>170742</v>
      </c>
      <c r="C49" s="150" t="s">
        <v>21</v>
      </c>
      <c r="D49" s="166" t="s">
        <v>404</v>
      </c>
      <c r="E49" s="152" t="s">
        <v>108</v>
      </c>
      <c r="F49" s="163">
        <v>800</v>
      </c>
      <c r="G49" s="154">
        <v>6.47</v>
      </c>
      <c r="H49" s="155">
        <f t="shared" si="22"/>
        <v>8.41</v>
      </c>
      <c r="I49" s="155">
        <f t="shared" si="23"/>
        <v>6728</v>
      </c>
      <c r="J49" s="185">
        <f t="shared" si="19"/>
        <v>800</v>
      </c>
      <c r="K49" s="186">
        <f t="shared" si="20"/>
        <v>6728</v>
      </c>
      <c r="L49" s="188">
        <v>1</v>
      </c>
      <c r="M49" s="188">
        <v>0</v>
      </c>
      <c r="N49" s="186">
        <f t="shared" si="21"/>
        <v>0</v>
      </c>
    </row>
    <row r="50" spans="1:14" ht="18" customHeight="1">
      <c r="A50" s="157" t="s">
        <v>405</v>
      </c>
      <c r="B50" s="150">
        <v>170935</v>
      </c>
      <c r="C50" s="150" t="s">
        <v>21</v>
      </c>
      <c r="D50" s="166" t="s">
        <v>406</v>
      </c>
      <c r="E50" s="152" t="s">
        <v>108</v>
      </c>
      <c r="F50" s="163">
        <v>14</v>
      </c>
      <c r="G50" s="154">
        <v>194.65</v>
      </c>
      <c r="H50" s="155">
        <f t="shared" si="22"/>
        <v>253.05</v>
      </c>
      <c r="I50" s="155">
        <f t="shared" si="23"/>
        <v>3542.7</v>
      </c>
      <c r="J50" s="185">
        <f t="shared" si="19"/>
        <v>14</v>
      </c>
      <c r="K50" s="186">
        <f t="shared" si="20"/>
        <v>3542.7</v>
      </c>
      <c r="L50" s="188">
        <v>1</v>
      </c>
      <c r="M50" s="188">
        <v>1</v>
      </c>
      <c r="N50" s="186">
        <f t="shared" si="21"/>
        <v>3542.7</v>
      </c>
    </row>
    <row r="51" spans="1:14" ht="18" customHeight="1">
      <c r="A51" s="157"/>
      <c r="B51" s="150"/>
      <c r="C51" s="150"/>
      <c r="D51" s="151"/>
      <c r="E51" s="152"/>
      <c r="F51" s="163"/>
      <c r="G51" s="267" t="s">
        <v>31</v>
      </c>
      <c r="H51" s="268"/>
      <c r="I51" s="159">
        <f>SUM(I43:I50)</f>
        <v>72043.899999999994</v>
      </c>
      <c r="J51" s="182" t="s">
        <v>479</v>
      </c>
      <c r="K51" s="183">
        <f>SUM(K43:K50)</f>
        <v>72043.899999999994</v>
      </c>
      <c r="L51" s="182">
        <f>K51/I51</f>
        <v>1</v>
      </c>
      <c r="M51" s="184">
        <f t="shared" ref="M51" si="24">N51/I51</f>
        <v>0.21761314976007687</v>
      </c>
      <c r="N51" s="183">
        <f>SUM(N43:N50)</f>
        <v>15677.7</v>
      </c>
    </row>
    <row r="52" spans="1:14" ht="17.100000000000001" customHeight="1">
      <c r="A52" s="144" t="s">
        <v>62</v>
      </c>
      <c r="B52" s="169"/>
      <c r="C52" s="169"/>
      <c r="D52" s="146" t="s">
        <v>407</v>
      </c>
      <c r="E52" s="160"/>
      <c r="F52" s="161"/>
      <c r="G52" s="162"/>
      <c r="H52" s="147"/>
      <c r="I52" s="147"/>
      <c r="J52" s="185"/>
      <c r="K52" s="186"/>
      <c r="L52" s="188"/>
      <c r="M52" s="188"/>
      <c r="N52" s="186"/>
    </row>
    <row r="53" spans="1:14" ht="18.899999999999999" customHeight="1">
      <c r="A53" s="149" t="s">
        <v>64</v>
      </c>
      <c r="B53" s="150">
        <v>170332</v>
      </c>
      <c r="C53" s="150" t="s">
        <v>21</v>
      </c>
      <c r="D53" s="119" t="s">
        <v>408</v>
      </c>
      <c r="E53" s="152" t="s">
        <v>409</v>
      </c>
      <c r="F53" s="163">
        <v>14</v>
      </c>
      <c r="G53" s="154">
        <v>18.809999999999999</v>
      </c>
      <c r="H53" s="155">
        <f t="shared" ref="H53:H56" si="25">ROUND(1.3*G53,2)</f>
        <v>24.45</v>
      </c>
      <c r="I53" s="155">
        <f t="shared" ref="I53:I56" si="26">ROUND(F53*H53,2)</f>
        <v>342.3</v>
      </c>
      <c r="J53" s="185">
        <f>F53*L53</f>
        <v>14</v>
      </c>
      <c r="K53" s="186">
        <f t="shared" ref="K53:K56" si="27">I53*L53</f>
        <v>342.3</v>
      </c>
      <c r="L53" s="188">
        <v>1</v>
      </c>
      <c r="M53" s="188">
        <v>0</v>
      </c>
      <c r="N53" s="186">
        <f t="shared" ref="N53:N56" si="28">I53*M53</f>
        <v>0</v>
      </c>
    </row>
    <row r="54" spans="1:14" ht="18.899999999999999" customHeight="1">
      <c r="A54" s="149" t="s">
        <v>410</v>
      </c>
      <c r="B54" s="150">
        <v>170337</v>
      </c>
      <c r="C54" s="150" t="s">
        <v>21</v>
      </c>
      <c r="D54" s="119" t="s">
        <v>411</v>
      </c>
      <c r="E54" s="152" t="s">
        <v>409</v>
      </c>
      <c r="F54" s="163">
        <v>4</v>
      </c>
      <c r="G54" s="154">
        <v>33.369999999999997</v>
      </c>
      <c r="H54" s="155">
        <f t="shared" si="25"/>
        <v>43.38</v>
      </c>
      <c r="I54" s="155">
        <f t="shared" si="26"/>
        <v>173.52</v>
      </c>
      <c r="J54" s="185">
        <f>F54*L54</f>
        <v>4</v>
      </c>
      <c r="K54" s="186">
        <f t="shared" si="27"/>
        <v>173.52</v>
      </c>
      <c r="L54" s="188">
        <v>1</v>
      </c>
      <c r="M54" s="188">
        <v>0</v>
      </c>
      <c r="N54" s="186">
        <f t="shared" si="28"/>
        <v>0</v>
      </c>
    </row>
    <row r="55" spans="1:14" ht="18.899999999999999" customHeight="1">
      <c r="A55" s="149" t="s">
        <v>412</v>
      </c>
      <c r="B55" s="150">
        <v>170964</v>
      </c>
      <c r="C55" s="150" t="s">
        <v>21</v>
      </c>
      <c r="D55" s="170" t="s">
        <v>413</v>
      </c>
      <c r="E55" s="152" t="s">
        <v>409</v>
      </c>
      <c r="F55" s="163">
        <v>1</v>
      </c>
      <c r="G55" s="154">
        <v>49.25</v>
      </c>
      <c r="H55" s="155">
        <f t="shared" si="25"/>
        <v>64.03</v>
      </c>
      <c r="I55" s="155">
        <f t="shared" si="26"/>
        <v>64.03</v>
      </c>
      <c r="J55" s="185">
        <f>F55*L55</f>
        <v>1</v>
      </c>
      <c r="K55" s="186">
        <f t="shared" si="27"/>
        <v>64.03</v>
      </c>
      <c r="L55" s="188">
        <v>1</v>
      </c>
      <c r="M55" s="188">
        <v>0</v>
      </c>
      <c r="N55" s="186">
        <f t="shared" si="28"/>
        <v>0</v>
      </c>
    </row>
    <row r="56" spans="1:14" ht="18.899999999999999" customHeight="1">
      <c r="A56" s="149" t="s">
        <v>414</v>
      </c>
      <c r="B56" s="150">
        <v>170339</v>
      </c>
      <c r="C56" s="150" t="s">
        <v>21</v>
      </c>
      <c r="D56" s="119" t="s">
        <v>415</v>
      </c>
      <c r="E56" s="152" t="s">
        <v>409</v>
      </c>
      <c r="F56" s="163">
        <v>60</v>
      </c>
      <c r="G56" s="154">
        <v>27.93</v>
      </c>
      <c r="H56" s="155">
        <f t="shared" si="25"/>
        <v>36.31</v>
      </c>
      <c r="I56" s="155">
        <f t="shared" si="26"/>
        <v>2178.6</v>
      </c>
      <c r="J56" s="185">
        <f>F56*L56</f>
        <v>60</v>
      </c>
      <c r="K56" s="186">
        <f t="shared" si="27"/>
        <v>2178.6</v>
      </c>
      <c r="L56" s="188">
        <v>1</v>
      </c>
      <c r="M56" s="188">
        <v>0</v>
      </c>
      <c r="N56" s="186">
        <f t="shared" si="28"/>
        <v>0</v>
      </c>
    </row>
    <row r="57" spans="1:14" ht="17.100000000000001" customHeight="1">
      <c r="A57" s="157"/>
      <c r="B57" s="150"/>
      <c r="C57" s="150"/>
      <c r="D57" s="151"/>
      <c r="E57" s="152"/>
      <c r="F57" s="163"/>
      <c r="G57" s="267" t="s">
        <v>31</v>
      </c>
      <c r="H57" s="268"/>
      <c r="I57" s="159">
        <f>SUM(I53:I56)</f>
        <v>2758.45</v>
      </c>
      <c r="J57" s="182" t="s">
        <v>480</v>
      </c>
      <c r="K57" s="183">
        <f>SUM(K53:K56)</f>
        <v>2758.45</v>
      </c>
      <c r="L57" s="182">
        <f>K57/I57</f>
        <v>1</v>
      </c>
      <c r="M57" s="184">
        <f t="shared" ref="M57" si="29">N57/I57</f>
        <v>0</v>
      </c>
      <c r="N57" s="183">
        <f>SUM(N53:N56)</f>
        <v>0</v>
      </c>
    </row>
    <row r="58" spans="1:14" ht="17.100000000000001" customHeight="1">
      <c r="A58" s="144" t="s">
        <v>96</v>
      </c>
      <c r="B58" s="169"/>
      <c r="C58" s="169"/>
      <c r="D58" s="146" t="s">
        <v>416</v>
      </c>
      <c r="E58" s="160"/>
      <c r="F58" s="158"/>
      <c r="G58" s="162"/>
      <c r="H58" s="147"/>
      <c r="I58" s="147"/>
      <c r="J58" s="185"/>
      <c r="K58" s="186"/>
      <c r="L58" s="188"/>
      <c r="M58" s="188"/>
      <c r="N58" s="186"/>
    </row>
    <row r="59" spans="1:14" ht="17.100000000000001" customHeight="1">
      <c r="A59" s="149" t="s">
        <v>98</v>
      </c>
      <c r="B59" s="150">
        <v>171011</v>
      </c>
      <c r="C59" s="150" t="s">
        <v>21</v>
      </c>
      <c r="D59" s="151" t="s">
        <v>417</v>
      </c>
      <c r="E59" s="152" t="s">
        <v>6</v>
      </c>
      <c r="F59" s="163">
        <v>20</v>
      </c>
      <c r="G59" s="154">
        <v>56.91</v>
      </c>
      <c r="H59" s="155">
        <f>ROUND(1.3*G59,2)</f>
        <v>73.98</v>
      </c>
      <c r="I59" s="155">
        <f>ROUND(F59*H59,2)</f>
        <v>1479.6</v>
      </c>
      <c r="J59" s="185">
        <f>F59*L59</f>
        <v>0</v>
      </c>
      <c r="K59" s="186">
        <f t="shared" ref="K59:K63" si="30">I59*L59</f>
        <v>0</v>
      </c>
      <c r="L59" s="188">
        <v>0</v>
      </c>
      <c r="M59" s="188">
        <v>0</v>
      </c>
      <c r="N59" s="186">
        <f t="shared" ref="N59:N63" si="31">I59*M59</f>
        <v>0</v>
      </c>
    </row>
    <row r="60" spans="1:14" ht="18.899999999999999" customHeight="1">
      <c r="A60" s="149" t="s">
        <v>316</v>
      </c>
      <c r="B60" s="150">
        <v>170978</v>
      </c>
      <c r="C60" s="150" t="s">
        <v>21</v>
      </c>
      <c r="D60" s="151" t="s">
        <v>418</v>
      </c>
      <c r="E60" s="152" t="s">
        <v>6</v>
      </c>
      <c r="F60" s="163">
        <v>18</v>
      </c>
      <c r="G60" s="154">
        <v>53.03</v>
      </c>
      <c r="H60" s="155">
        <f t="shared" ref="H60:H63" si="32">ROUND(1.3*G60,2)</f>
        <v>68.94</v>
      </c>
      <c r="I60" s="155">
        <f t="shared" ref="I60:I63" si="33">ROUND(F60*H60,2)</f>
        <v>1240.92</v>
      </c>
      <c r="J60" s="185">
        <f>F60*L60</f>
        <v>0</v>
      </c>
      <c r="K60" s="186">
        <f t="shared" si="30"/>
        <v>0</v>
      </c>
      <c r="L60" s="188">
        <v>0</v>
      </c>
      <c r="M60" s="188">
        <v>0</v>
      </c>
      <c r="N60" s="186">
        <f t="shared" si="31"/>
        <v>0</v>
      </c>
    </row>
    <row r="61" spans="1:14" ht="18" customHeight="1">
      <c r="A61" s="149" t="s">
        <v>419</v>
      </c>
      <c r="B61" s="150">
        <v>171531</v>
      </c>
      <c r="C61" s="150" t="s">
        <v>21</v>
      </c>
      <c r="D61" s="151" t="s">
        <v>420</v>
      </c>
      <c r="E61" s="152" t="s">
        <v>6</v>
      </c>
      <c r="F61" s="153">
        <v>38</v>
      </c>
      <c r="G61" s="154">
        <v>232.09</v>
      </c>
      <c r="H61" s="155">
        <f t="shared" si="32"/>
        <v>301.72000000000003</v>
      </c>
      <c r="I61" s="155">
        <f t="shared" si="33"/>
        <v>11465.36</v>
      </c>
      <c r="J61" s="185">
        <f>F61*L61</f>
        <v>19</v>
      </c>
      <c r="K61" s="186">
        <f t="shared" si="30"/>
        <v>5732.68</v>
      </c>
      <c r="L61" s="188">
        <v>0.5</v>
      </c>
      <c r="M61" s="188">
        <v>0.5</v>
      </c>
      <c r="N61" s="186">
        <f t="shared" si="31"/>
        <v>5732.68</v>
      </c>
    </row>
    <row r="62" spans="1:14" ht="18" customHeight="1">
      <c r="A62" s="149" t="s">
        <v>421</v>
      </c>
      <c r="B62" s="150">
        <v>171532</v>
      </c>
      <c r="C62" s="150" t="s">
        <v>21</v>
      </c>
      <c r="D62" s="151" t="s">
        <v>422</v>
      </c>
      <c r="E62" s="152" t="s">
        <v>6</v>
      </c>
      <c r="F62" s="163">
        <v>32</v>
      </c>
      <c r="G62" s="154">
        <v>345.11</v>
      </c>
      <c r="H62" s="155">
        <f t="shared" si="32"/>
        <v>448.64</v>
      </c>
      <c r="I62" s="155">
        <f t="shared" si="33"/>
        <v>14356.48</v>
      </c>
      <c r="J62" s="185">
        <f>F62*L62</f>
        <v>24</v>
      </c>
      <c r="K62" s="186">
        <f t="shared" si="30"/>
        <v>10767.36</v>
      </c>
      <c r="L62" s="188">
        <v>0.75</v>
      </c>
      <c r="M62" s="188">
        <v>0.25</v>
      </c>
      <c r="N62" s="186">
        <f t="shared" si="31"/>
        <v>3589.12</v>
      </c>
    </row>
    <row r="63" spans="1:14" ht="17.100000000000001" customHeight="1">
      <c r="A63" s="149" t="s">
        <v>423</v>
      </c>
      <c r="B63" s="150">
        <v>170989</v>
      </c>
      <c r="C63" s="150" t="s">
        <v>21</v>
      </c>
      <c r="D63" s="151" t="s">
        <v>424</v>
      </c>
      <c r="E63" s="152" t="s">
        <v>6</v>
      </c>
      <c r="F63" s="163">
        <v>20</v>
      </c>
      <c r="G63" s="154">
        <v>117.83</v>
      </c>
      <c r="H63" s="155">
        <f t="shared" si="32"/>
        <v>153.18</v>
      </c>
      <c r="I63" s="155">
        <f t="shared" si="33"/>
        <v>3063.6</v>
      </c>
      <c r="J63" s="185">
        <f>F63*L63</f>
        <v>0</v>
      </c>
      <c r="K63" s="186">
        <f t="shared" si="30"/>
        <v>0</v>
      </c>
      <c r="L63" s="188">
        <v>0</v>
      </c>
      <c r="M63" s="188">
        <v>0</v>
      </c>
      <c r="N63" s="186">
        <f t="shared" si="31"/>
        <v>0</v>
      </c>
    </row>
    <row r="64" spans="1:14" ht="18" customHeight="1">
      <c r="A64" s="157"/>
      <c r="B64" s="169"/>
      <c r="C64" s="169"/>
      <c r="D64" s="151"/>
      <c r="E64" s="152"/>
      <c r="F64" s="161"/>
      <c r="G64" s="267" t="s">
        <v>31</v>
      </c>
      <c r="H64" s="268"/>
      <c r="I64" s="159">
        <f>SUM(I59:I63)</f>
        <v>31605.96</v>
      </c>
      <c r="J64" s="182" t="s">
        <v>490</v>
      </c>
      <c r="K64" s="183">
        <f>SUM(K59:K63)</f>
        <v>16500.04</v>
      </c>
      <c r="L64" s="182">
        <f>K64/I64</f>
        <v>0.52205470107536689</v>
      </c>
      <c r="M64" s="184">
        <f t="shared" ref="M64" si="34">N64/I64</f>
        <v>0.29493804333106793</v>
      </c>
      <c r="N64" s="183">
        <f>SUM(N59:N63)</f>
        <v>9321.7999999999993</v>
      </c>
    </row>
    <row r="65" spans="1:14" ht="18" customHeight="1">
      <c r="A65" s="144" t="s">
        <v>100</v>
      </c>
      <c r="B65" s="169"/>
      <c r="C65" s="169"/>
      <c r="D65" s="146" t="s">
        <v>425</v>
      </c>
      <c r="E65" s="160"/>
      <c r="F65" s="158"/>
      <c r="G65" s="162"/>
      <c r="H65" s="147"/>
      <c r="I65" s="147"/>
      <c r="J65" s="185"/>
      <c r="K65" s="186"/>
      <c r="L65" s="188"/>
      <c r="M65" s="188"/>
      <c r="N65" s="186"/>
    </row>
    <row r="66" spans="1:14" ht="18" customHeight="1">
      <c r="A66" s="157" t="s">
        <v>102</v>
      </c>
      <c r="B66" s="150">
        <v>171272</v>
      </c>
      <c r="C66" s="150" t="s">
        <v>21</v>
      </c>
      <c r="D66" s="151" t="s">
        <v>426</v>
      </c>
      <c r="E66" s="152" t="s">
        <v>108</v>
      </c>
      <c r="F66" s="163">
        <v>250</v>
      </c>
      <c r="G66" s="154">
        <v>36.909999999999997</v>
      </c>
      <c r="H66" s="155">
        <f>ROUND(1.3*G66,2)</f>
        <v>47.98</v>
      </c>
      <c r="I66" s="155">
        <f>ROUND(F66*H66,2)</f>
        <v>11995</v>
      </c>
      <c r="J66" s="185">
        <f t="shared" ref="J66:J72" si="35">F66*L66</f>
        <v>125</v>
      </c>
      <c r="K66" s="186">
        <f t="shared" ref="K66:K72" si="36">I66*L66</f>
        <v>5997.5</v>
      </c>
      <c r="L66" s="188">
        <v>0.5</v>
      </c>
      <c r="M66" s="188">
        <v>0</v>
      </c>
      <c r="N66" s="186">
        <f t="shared" ref="N66:N72" si="37">I66*M66</f>
        <v>0</v>
      </c>
    </row>
    <row r="67" spans="1:14" ht="18" customHeight="1">
      <c r="A67" s="157" t="s">
        <v>104</v>
      </c>
      <c r="B67" s="150">
        <v>171273</v>
      </c>
      <c r="C67" s="150" t="s">
        <v>21</v>
      </c>
      <c r="D67" s="151" t="s">
        <v>427</v>
      </c>
      <c r="E67" s="152" t="s">
        <v>108</v>
      </c>
      <c r="F67" s="163">
        <v>150</v>
      </c>
      <c r="G67" s="154">
        <v>59.16</v>
      </c>
      <c r="H67" s="155">
        <f t="shared" ref="H67:H72" si="38">ROUND(1.3*G67,2)</f>
        <v>76.91</v>
      </c>
      <c r="I67" s="155">
        <f t="shared" ref="I67:I72" si="39">ROUND(F67*H67,2)</f>
        <v>11536.5</v>
      </c>
      <c r="J67" s="185">
        <f t="shared" si="35"/>
        <v>75</v>
      </c>
      <c r="K67" s="186">
        <f t="shared" si="36"/>
        <v>5768.25</v>
      </c>
      <c r="L67" s="188">
        <v>0.5</v>
      </c>
      <c r="M67" s="188">
        <v>0</v>
      </c>
      <c r="N67" s="186">
        <f t="shared" si="37"/>
        <v>0</v>
      </c>
    </row>
    <row r="68" spans="1:14" ht="18" customHeight="1">
      <c r="A68" s="157" t="s">
        <v>106</v>
      </c>
      <c r="B68" s="150">
        <v>170380</v>
      </c>
      <c r="C68" s="150" t="s">
        <v>21</v>
      </c>
      <c r="D68" s="151" t="s">
        <v>428</v>
      </c>
      <c r="E68" s="152" t="s">
        <v>6</v>
      </c>
      <c r="F68" s="163">
        <v>2</v>
      </c>
      <c r="G68" s="154">
        <v>1004.79</v>
      </c>
      <c r="H68" s="155">
        <f t="shared" si="38"/>
        <v>1306.23</v>
      </c>
      <c r="I68" s="155">
        <f t="shared" si="39"/>
        <v>2612.46</v>
      </c>
      <c r="J68" s="185">
        <f t="shared" si="35"/>
        <v>1</v>
      </c>
      <c r="K68" s="186">
        <f t="shared" si="36"/>
        <v>1306.23</v>
      </c>
      <c r="L68" s="188">
        <v>0.5</v>
      </c>
      <c r="M68" s="188">
        <v>0</v>
      </c>
      <c r="N68" s="186">
        <f t="shared" si="37"/>
        <v>0</v>
      </c>
    </row>
    <row r="69" spans="1:14" ht="18" customHeight="1">
      <c r="A69" s="157" t="s">
        <v>109</v>
      </c>
      <c r="B69" s="150">
        <v>170415</v>
      </c>
      <c r="C69" s="150" t="s">
        <v>21</v>
      </c>
      <c r="D69" s="151" t="s">
        <v>429</v>
      </c>
      <c r="E69" s="152" t="s">
        <v>6</v>
      </c>
      <c r="F69" s="163">
        <v>1</v>
      </c>
      <c r="G69" s="154">
        <v>3242.31</v>
      </c>
      <c r="H69" s="155">
        <f t="shared" si="38"/>
        <v>4215</v>
      </c>
      <c r="I69" s="155">
        <f t="shared" si="39"/>
        <v>4215</v>
      </c>
      <c r="J69" s="185">
        <f t="shared" si="35"/>
        <v>0.5</v>
      </c>
      <c r="K69" s="186">
        <f t="shared" si="36"/>
        <v>2107.5</v>
      </c>
      <c r="L69" s="188">
        <v>0.5</v>
      </c>
      <c r="M69" s="188">
        <v>0</v>
      </c>
      <c r="N69" s="186">
        <f t="shared" si="37"/>
        <v>0</v>
      </c>
    </row>
    <row r="70" spans="1:14" ht="24.75" customHeight="1">
      <c r="A70" s="157" t="s">
        <v>111</v>
      </c>
      <c r="B70" s="269" t="s">
        <v>430</v>
      </c>
      <c r="C70" s="270"/>
      <c r="D70" s="151" t="s">
        <v>431</v>
      </c>
      <c r="E70" s="152" t="s">
        <v>6</v>
      </c>
      <c r="F70" s="163">
        <v>90</v>
      </c>
      <c r="G70" s="154">
        <v>40.340000000000003</v>
      </c>
      <c r="H70" s="155">
        <f t="shared" si="38"/>
        <v>52.44</v>
      </c>
      <c r="I70" s="155">
        <f t="shared" si="39"/>
        <v>4719.6000000000004</v>
      </c>
      <c r="J70" s="185">
        <f t="shared" si="35"/>
        <v>45</v>
      </c>
      <c r="K70" s="186">
        <f t="shared" si="36"/>
        <v>2359.8000000000002</v>
      </c>
      <c r="L70" s="188">
        <v>0.5</v>
      </c>
      <c r="M70" s="188">
        <v>0</v>
      </c>
      <c r="N70" s="186">
        <f t="shared" si="37"/>
        <v>0</v>
      </c>
    </row>
    <row r="71" spans="1:14" ht="18" customHeight="1">
      <c r="A71" s="157" t="s">
        <v>432</v>
      </c>
      <c r="B71" s="150">
        <v>170378</v>
      </c>
      <c r="C71" s="150" t="s">
        <v>21</v>
      </c>
      <c r="D71" s="151" t="s">
        <v>433</v>
      </c>
      <c r="E71" s="152" t="s">
        <v>6</v>
      </c>
      <c r="F71" s="163">
        <v>2</v>
      </c>
      <c r="G71" s="154">
        <v>164.97</v>
      </c>
      <c r="H71" s="155">
        <f t="shared" si="38"/>
        <v>214.46</v>
      </c>
      <c r="I71" s="155">
        <f t="shared" si="39"/>
        <v>428.92</v>
      </c>
      <c r="J71" s="185">
        <f t="shared" si="35"/>
        <v>1</v>
      </c>
      <c r="K71" s="186">
        <f t="shared" si="36"/>
        <v>214.46</v>
      </c>
      <c r="L71" s="188">
        <v>0.5</v>
      </c>
      <c r="M71" s="188">
        <v>0</v>
      </c>
      <c r="N71" s="186">
        <f t="shared" si="37"/>
        <v>0</v>
      </c>
    </row>
    <row r="72" spans="1:14" ht="23.25" customHeight="1">
      <c r="A72" s="157" t="s">
        <v>434</v>
      </c>
      <c r="B72" s="150">
        <v>170677</v>
      </c>
      <c r="C72" s="150" t="s">
        <v>21</v>
      </c>
      <c r="D72" s="166" t="s">
        <v>435</v>
      </c>
      <c r="E72" s="152" t="s">
        <v>6</v>
      </c>
      <c r="F72" s="163">
        <v>1</v>
      </c>
      <c r="G72" s="154">
        <v>40890.19</v>
      </c>
      <c r="H72" s="155">
        <f t="shared" si="38"/>
        <v>53157.25</v>
      </c>
      <c r="I72" s="155">
        <f t="shared" si="39"/>
        <v>53157.25</v>
      </c>
      <c r="J72" s="185">
        <f t="shared" si="35"/>
        <v>0.5</v>
      </c>
      <c r="K72" s="186">
        <f t="shared" si="36"/>
        <v>26578.625</v>
      </c>
      <c r="L72" s="188">
        <v>0.5</v>
      </c>
      <c r="M72" s="188">
        <v>0</v>
      </c>
      <c r="N72" s="186">
        <f t="shared" si="37"/>
        <v>0</v>
      </c>
    </row>
    <row r="73" spans="1:14" ht="18.899999999999999" customHeight="1">
      <c r="A73" s="157"/>
      <c r="B73" s="169"/>
      <c r="C73" s="169"/>
      <c r="D73" s="151"/>
      <c r="E73" s="152"/>
      <c r="F73" s="161"/>
      <c r="G73" s="267" t="s">
        <v>31</v>
      </c>
      <c r="H73" s="268"/>
      <c r="I73" s="159">
        <f>SUM(I66:I72)</f>
        <v>88664.73</v>
      </c>
      <c r="J73" s="182" t="s">
        <v>491</v>
      </c>
      <c r="K73" s="183">
        <f>SUM(K66:K72)</f>
        <v>44332.364999999998</v>
      </c>
      <c r="L73" s="182">
        <f>K73/I73</f>
        <v>0.5</v>
      </c>
      <c r="M73" s="184">
        <f t="shared" ref="M73" si="40">N73/I73</f>
        <v>0</v>
      </c>
      <c r="N73" s="183">
        <f>SUM(N66:N72)</f>
        <v>0</v>
      </c>
    </row>
    <row r="74" spans="1:14" ht="20.100000000000001" customHeight="1">
      <c r="A74" s="144" t="s">
        <v>114</v>
      </c>
      <c r="B74" s="169"/>
      <c r="C74" s="169"/>
      <c r="D74" s="146" t="s">
        <v>436</v>
      </c>
      <c r="E74" s="160"/>
      <c r="F74" s="161"/>
      <c r="G74" s="162"/>
      <c r="H74" s="147"/>
      <c r="I74" s="147"/>
      <c r="J74" s="185"/>
      <c r="K74" s="186"/>
      <c r="L74" s="188"/>
      <c r="M74" s="188"/>
      <c r="N74" s="186"/>
    </row>
    <row r="75" spans="1:14" ht="18.899999999999999" customHeight="1">
      <c r="A75" s="157" t="s">
        <v>116</v>
      </c>
      <c r="B75" s="150">
        <v>171124</v>
      </c>
      <c r="C75" s="150" t="s">
        <v>21</v>
      </c>
      <c r="D75" s="151" t="s">
        <v>437</v>
      </c>
      <c r="E75" s="152" t="s">
        <v>6</v>
      </c>
      <c r="F75" s="153">
        <v>150</v>
      </c>
      <c r="G75" s="154">
        <v>3.94</v>
      </c>
      <c r="H75" s="155">
        <f>ROUND(1.3*G75,2)</f>
        <v>5.12</v>
      </c>
      <c r="I75" s="155">
        <f>ROUND(F75*H75,2)</f>
        <v>768</v>
      </c>
      <c r="J75" s="185">
        <f t="shared" ref="J75:J80" si="41">F75*L75</f>
        <v>150</v>
      </c>
      <c r="K75" s="186">
        <f t="shared" ref="K75:K80" si="42">I75*L75</f>
        <v>768</v>
      </c>
      <c r="L75" s="188">
        <v>1</v>
      </c>
      <c r="M75" s="188">
        <v>0.5</v>
      </c>
      <c r="N75" s="186">
        <f t="shared" ref="N75:N80" si="43">I75*M75</f>
        <v>384</v>
      </c>
    </row>
    <row r="76" spans="1:14" ht="18" customHeight="1">
      <c r="A76" s="157" t="s">
        <v>120</v>
      </c>
      <c r="B76" s="150">
        <v>171110</v>
      </c>
      <c r="C76" s="150" t="s">
        <v>21</v>
      </c>
      <c r="D76" s="151" t="s">
        <v>438</v>
      </c>
      <c r="E76" s="152" t="s">
        <v>6</v>
      </c>
      <c r="F76" s="153">
        <v>15</v>
      </c>
      <c r="G76" s="154">
        <v>11.79</v>
      </c>
      <c r="H76" s="155">
        <f t="shared" ref="H76:H80" si="44">ROUND(1.3*G76,2)</f>
        <v>15.33</v>
      </c>
      <c r="I76" s="155">
        <f t="shared" ref="I76:I80" si="45">ROUND(F76*H76,2)</f>
        <v>229.95</v>
      </c>
      <c r="J76" s="185">
        <f t="shared" si="41"/>
        <v>15</v>
      </c>
      <c r="K76" s="186">
        <f t="shared" si="42"/>
        <v>229.95</v>
      </c>
      <c r="L76" s="188">
        <v>1</v>
      </c>
      <c r="M76" s="188">
        <v>0.5</v>
      </c>
      <c r="N76" s="186">
        <f t="shared" si="43"/>
        <v>114.97499999999999</v>
      </c>
    </row>
    <row r="77" spans="1:14" ht="18" customHeight="1">
      <c r="A77" s="157" t="s">
        <v>439</v>
      </c>
      <c r="B77" s="150">
        <v>171113</v>
      </c>
      <c r="C77" s="150" t="s">
        <v>21</v>
      </c>
      <c r="D77" s="151" t="s">
        <v>440</v>
      </c>
      <c r="E77" s="152" t="s">
        <v>6</v>
      </c>
      <c r="F77" s="153">
        <v>80</v>
      </c>
      <c r="G77" s="154">
        <v>13.04</v>
      </c>
      <c r="H77" s="155">
        <f t="shared" si="44"/>
        <v>16.95</v>
      </c>
      <c r="I77" s="155">
        <f t="shared" si="45"/>
        <v>1356</v>
      </c>
      <c r="J77" s="185">
        <f t="shared" si="41"/>
        <v>80</v>
      </c>
      <c r="K77" s="186">
        <f t="shared" si="42"/>
        <v>1356</v>
      </c>
      <c r="L77" s="188">
        <v>1</v>
      </c>
      <c r="M77" s="188">
        <v>0.5</v>
      </c>
      <c r="N77" s="186">
        <f t="shared" si="43"/>
        <v>678</v>
      </c>
    </row>
    <row r="78" spans="1:14" ht="18" customHeight="1">
      <c r="A78" s="157" t="s">
        <v>441</v>
      </c>
      <c r="B78" s="150">
        <v>171025</v>
      </c>
      <c r="C78" s="150" t="s">
        <v>21</v>
      </c>
      <c r="D78" s="151" t="s">
        <v>442</v>
      </c>
      <c r="E78" s="152" t="s">
        <v>6</v>
      </c>
      <c r="F78" s="163">
        <v>15</v>
      </c>
      <c r="G78" s="154">
        <v>16.489999999999998</v>
      </c>
      <c r="H78" s="155">
        <f t="shared" si="44"/>
        <v>21.44</v>
      </c>
      <c r="I78" s="155">
        <f t="shared" si="45"/>
        <v>321.60000000000002</v>
      </c>
      <c r="J78" s="185">
        <f t="shared" si="41"/>
        <v>15</v>
      </c>
      <c r="K78" s="186">
        <f t="shared" si="42"/>
        <v>321.60000000000002</v>
      </c>
      <c r="L78" s="188">
        <v>1</v>
      </c>
      <c r="M78" s="188">
        <v>0.5</v>
      </c>
      <c r="N78" s="186">
        <f t="shared" si="43"/>
        <v>160.80000000000001</v>
      </c>
    </row>
    <row r="79" spans="1:14" ht="17.100000000000001" customHeight="1">
      <c r="A79" s="157" t="s">
        <v>443</v>
      </c>
      <c r="B79" s="150">
        <v>171065</v>
      </c>
      <c r="C79" s="150" t="s">
        <v>21</v>
      </c>
      <c r="D79" s="151" t="s">
        <v>444</v>
      </c>
      <c r="E79" s="152" t="s">
        <v>6</v>
      </c>
      <c r="F79" s="163">
        <v>5</v>
      </c>
      <c r="G79" s="154">
        <v>44.37</v>
      </c>
      <c r="H79" s="155">
        <f t="shared" si="44"/>
        <v>57.68</v>
      </c>
      <c r="I79" s="155">
        <f t="shared" si="45"/>
        <v>288.39999999999998</v>
      </c>
      <c r="J79" s="185">
        <f t="shared" si="41"/>
        <v>5</v>
      </c>
      <c r="K79" s="186">
        <f t="shared" si="42"/>
        <v>288.39999999999998</v>
      </c>
      <c r="L79" s="188">
        <v>1</v>
      </c>
      <c r="M79" s="188">
        <v>0.5</v>
      </c>
      <c r="N79" s="186">
        <f t="shared" si="43"/>
        <v>144.19999999999999</v>
      </c>
    </row>
    <row r="80" spans="1:14" ht="17.100000000000001" customHeight="1">
      <c r="A80" s="157" t="s">
        <v>445</v>
      </c>
      <c r="B80" s="150">
        <v>171066</v>
      </c>
      <c r="C80" s="150" t="s">
        <v>21</v>
      </c>
      <c r="D80" s="151" t="s">
        <v>446</v>
      </c>
      <c r="E80" s="152" t="s">
        <v>6</v>
      </c>
      <c r="F80" s="153">
        <v>130</v>
      </c>
      <c r="G80" s="154">
        <v>37.700000000000003</v>
      </c>
      <c r="H80" s="155">
        <f t="shared" si="44"/>
        <v>49.01</v>
      </c>
      <c r="I80" s="155">
        <f t="shared" si="45"/>
        <v>6371.3</v>
      </c>
      <c r="J80" s="185">
        <f t="shared" si="41"/>
        <v>130</v>
      </c>
      <c r="K80" s="186">
        <f t="shared" si="42"/>
        <v>6371.3</v>
      </c>
      <c r="L80" s="188">
        <v>1</v>
      </c>
      <c r="M80" s="188">
        <v>0.5</v>
      </c>
      <c r="N80" s="186">
        <f t="shared" si="43"/>
        <v>3185.65</v>
      </c>
    </row>
    <row r="81" spans="1:14" ht="18" customHeight="1">
      <c r="A81" s="157"/>
      <c r="B81" s="169"/>
      <c r="C81" s="169"/>
      <c r="D81" s="151"/>
      <c r="E81" s="152"/>
      <c r="F81" s="158"/>
      <c r="G81" s="267" t="s">
        <v>31</v>
      </c>
      <c r="H81" s="268"/>
      <c r="I81" s="159">
        <f>SUM(I75:I80)</f>
        <v>9335.25</v>
      </c>
      <c r="J81" s="182" t="s">
        <v>492</v>
      </c>
      <c r="K81" s="183">
        <f>SUM(K75:K80)</f>
        <v>9335.25</v>
      </c>
      <c r="L81" s="182">
        <f>K81/I81</f>
        <v>1</v>
      </c>
      <c r="M81" s="184">
        <f t="shared" ref="M81" si="46">N81/I81</f>
        <v>0.5</v>
      </c>
      <c r="N81" s="183">
        <f>SUM(N75:N80)</f>
        <v>4667.625</v>
      </c>
    </row>
    <row r="82" spans="1:14" ht="18" customHeight="1">
      <c r="A82" s="144" t="s">
        <v>126</v>
      </c>
      <c r="B82" s="169"/>
      <c r="C82" s="169"/>
      <c r="D82" s="146" t="s">
        <v>447</v>
      </c>
      <c r="E82" s="160"/>
      <c r="F82" s="161"/>
      <c r="G82" s="162"/>
      <c r="H82" s="147"/>
      <c r="I82" s="147"/>
      <c r="J82" s="185"/>
      <c r="K82" s="186"/>
      <c r="L82" s="188"/>
      <c r="M82" s="188"/>
      <c r="N82" s="186"/>
    </row>
    <row r="83" spans="1:14" ht="18" customHeight="1">
      <c r="A83" s="157" t="s">
        <v>128</v>
      </c>
      <c r="B83" s="150">
        <v>171143</v>
      </c>
      <c r="C83" s="150" t="s">
        <v>21</v>
      </c>
      <c r="D83" s="151" t="s">
        <v>448</v>
      </c>
      <c r="E83" s="152" t="s">
        <v>6</v>
      </c>
      <c r="F83" s="163">
        <v>2</v>
      </c>
      <c r="G83" s="154">
        <v>110.11</v>
      </c>
      <c r="H83" s="155">
        <f>ROUND(1.3*G83,2)</f>
        <v>143.13999999999999</v>
      </c>
      <c r="I83" s="155">
        <f>ROUND(F83*H83,2)</f>
        <v>286.27999999999997</v>
      </c>
      <c r="J83" s="185">
        <f>F83*L83</f>
        <v>2</v>
      </c>
      <c r="K83" s="186">
        <f t="shared" ref="K83:K87" si="47">I83*L83</f>
        <v>286.27999999999997</v>
      </c>
      <c r="L83" s="188">
        <v>1</v>
      </c>
      <c r="M83" s="188">
        <v>0.5</v>
      </c>
      <c r="N83" s="186">
        <f t="shared" ref="N83:N87" si="48">I83*M83</f>
        <v>143.13999999999999</v>
      </c>
    </row>
    <row r="84" spans="1:14" ht="17.100000000000001" customHeight="1">
      <c r="A84" s="157" t="s">
        <v>130</v>
      </c>
      <c r="B84" s="150">
        <v>171147</v>
      </c>
      <c r="C84" s="150" t="s">
        <v>21</v>
      </c>
      <c r="D84" s="151" t="s">
        <v>449</v>
      </c>
      <c r="E84" s="152" t="s">
        <v>6</v>
      </c>
      <c r="F84" s="163">
        <v>18</v>
      </c>
      <c r="G84" s="154">
        <v>2.2599999999999998</v>
      </c>
      <c r="H84" s="155">
        <f t="shared" ref="H84:H87" si="49">ROUND(1.3*G84,2)</f>
        <v>2.94</v>
      </c>
      <c r="I84" s="155">
        <f t="shared" ref="I84:I87" si="50">ROUND(F84*H84,2)</f>
        <v>52.92</v>
      </c>
      <c r="J84" s="185">
        <f>F84*L84</f>
        <v>18</v>
      </c>
      <c r="K84" s="186">
        <f t="shared" si="47"/>
        <v>52.92</v>
      </c>
      <c r="L84" s="188">
        <v>1</v>
      </c>
      <c r="M84" s="188">
        <v>0.5</v>
      </c>
      <c r="N84" s="186">
        <f t="shared" si="48"/>
        <v>26.46</v>
      </c>
    </row>
    <row r="85" spans="1:14" ht="18" customHeight="1">
      <c r="A85" s="157" t="s">
        <v>132</v>
      </c>
      <c r="B85" s="150">
        <v>171165</v>
      </c>
      <c r="C85" s="150" t="s">
        <v>21</v>
      </c>
      <c r="D85" s="151" t="s">
        <v>450</v>
      </c>
      <c r="E85" s="152" t="s">
        <v>6</v>
      </c>
      <c r="F85" s="153">
        <v>20</v>
      </c>
      <c r="G85" s="154">
        <v>126.76</v>
      </c>
      <c r="H85" s="155">
        <f t="shared" si="49"/>
        <v>164.79</v>
      </c>
      <c r="I85" s="155">
        <f t="shared" si="50"/>
        <v>3295.8</v>
      </c>
      <c r="J85" s="185">
        <f>F85*L85</f>
        <v>20</v>
      </c>
      <c r="K85" s="186">
        <f t="shared" si="47"/>
        <v>3295.8</v>
      </c>
      <c r="L85" s="188">
        <v>1</v>
      </c>
      <c r="M85" s="188">
        <v>0.5</v>
      </c>
      <c r="N85" s="186">
        <f t="shared" si="48"/>
        <v>1647.9</v>
      </c>
    </row>
    <row r="86" spans="1:14" ht="18.899999999999999" customHeight="1">
      <c r="A86" s="157" t="s">
        <v>135</v>
      </c>
      <c r="B86" s="150">
        <v>171470</v>
      </c>
      <c r="C86" s="150" t="s">
        <v>21</v>
      </c>
      <c r="D86" s="171" t="s">
        <v>451</v>
      </c>
      <c r="E86" s="152" t="s">
        <v>6</v>
      </c>
      <c r="F86" s="153">
        <v>15</v>
      </c>
      <c r="G86" s="154">
        <v>49.6</v>
      </c>
      <c r="H86" s="155">
        <f t="shared" si="49"/>
        <v>64.48</v>
      </c>
      <c r="I86" s="155">
        <f t="shared" si="50"/>
        <v>967.2</v>
      </c>
      <c r="J86" s="185">
        <f>F86*L86</f>
        <v>15</v>
      </c>
      <c r="K86" s="186">
        <f t="shared" si="47"/>
        <v>967.2</v>
      </c>
      <c r="L86" s="188">
        <v>1</v>
      </c>
      <c r="M86" s="188">
        <v>0.5</v>
      </c>
      <c r="N86" s="186">
        <f t="shared" si="48"/>
        <v>483.6</v>
      </c>
    </row>
    <row r="87" spans="1:14" ht="18.899999999999999" customHeight="1">
      <c r="A87" s="157" t="s">
        <v>452</v>
      </c>
      <c r="B87" s="150">
        <v>171299</v>
      </c>
      <c r="C87" s="150" t="s">
        <v>21</v>
      </c>
      <c r="D87" s="151" t="s">
        <v>453</v>
      </c>
      <c r="E87" s="152" t="s">
        <v>409</v>
      </c>
      <c r="F87" s="153">
        <v>10</v>
      </c>
      <c r="G87" s="154">
        <v>36.369999999999997</v>
      </c>
      <c r="H87" s="155">
        <f t="shared" si="49"/>
        <v>47.28</v>
      </c>
      <c r="I87" s="155">
        <f t="shared" si="50"/>
        <v>472.8</v>
      </c>
      <c r="J87" s="185">
        <f>F87*L87</f>
        <v>10</v>
      </c>
      <c r="K87" s="186">
        <f t="shared" si="47"/>
        <v>472.8</v>
      </c>
      <c r="L87" s="188">
        <v>1</v>
      </c>
      <c r="M87" s="188">
        <v>0.5</v>
      </c>
      <c r="N87" s="186">
        <f t="shared" si="48"/>
        <v>236.4</v>
      </c>
    </row>
    <row r="88" spans="1:14" ht="18" customHeight="1">
      <c r="A88" s="157"/>
      <c r="B88" s="169"/>
      <c r="C88" s="169"/>
      <c r="D88" s="151"/>
      <c r="E88" s="152"/>
      <c r="F88" s="158"/>
      <c r="G88" s="267" t="s">
        <v>31</v>
      </c>
      <c r="H88" s="268"/>
      <c r="I88" s="159">
        <f>SUM(I83:I87)</f>
        <v>5075</v>
      </c>
      <c r="J88" s="182" t="s">
        <v>493</v>
      </c>
      <c r="K88" s="183">
        <f>SUM(K83:K87)</f>
        <v>5075</v>
      </c>
      <c r="L88" s="182">
        <f>K88/I88</f>
        <v>1</v>
      </c>
      <c r="M88" s="184">
        <f t="shared" ref="M88" si="51">N88/I88</f>
        <v>0.5</v>
      </c>
      <c r="N88" s="183">
        <f>SUM(N83:N87)</f>
        <v>2537.5</v>
      </c>
    </row>
    <row r="89" spans="1:14" ht="15.75" customHeight="1">
      <c r="A89" s="172" t="s">
        <v>137</v>
      </c>
      <c r="B89" s="169"/>
      <c r="C89" s="169"/>
      <c r="D89" s="146" t="s">
        <v>454</v>
      </c>
      <c r="E89" s="160"/>
      <c r="F89" s="158"/>
      <c r="G89" s="162"/>
      <c r="H89" s="147"/>
      <c r="I89" s="147"/>
      <c r="J89" s="185"/>
      <c r="K89" s="186"/>
      <c r="L89" s="188"/>
      <c r="M89" s="188"/>
      <c r="N89" s="186"/>
    </row>
    <row r="90" spans="1:14" ht="21" customHeight="1">
      <c r="A90" s="149" t="s">
        <v>139</v>
      </c>
      <c r="B90" s="150">
        <v>170682</v>
      </c>
      <c r="C90" s="150" t="s">
        <v>21</v>
      </c>
      <c r="D90" s="151" t="s">
        <v>455</v>
      </c>
      <c r="E90" s="152" t="s">
        <v>409</v>
      </c>
      <c r="F90" s="153">
        <v>10</v>
      </c>
      <c r="G90" s="154">
        <v>580.15</v>
      </c>
      <c r="H90" s="155">
        <f>ROUND(1.3*G90,2)</f>
        <v>754.2</v>
      </c>
      <c r="I90" s="155">
        <f>ROUND(F90*H90,2)</f>
        <v>7542</v>
      </c>
      <c r="J90" s="185">
        <f t="shared" ref="J90:J96" si="52">F90*L90</f>
        <v>10</v>
      </c>
      <c r="K90" s="186">
        <f t="shared" ref="K90:K96" si="53">I90*L90</f>
        <v>7542</v>
      </c>
      <c r="L90" s="188">
        <v>1</v>
      </c>
      <c r="M90" s="188">
        <v>0</v>
      </c>
      <c r="N90" s="186">
        <f t="shared" ref="N90:N96" si="54">I90*M90</f>
        <v>0</v>
      </c>
    </row>
    <row r="91" spans="1:14" ht="21" customHeight="1">
      <c r="A91" s="149" t="s">
        <v>141</v>
      </c>
      <c r="B91" s="150">
        <v>170683</v>
      </c>
      <c r="C91" s="150" t="s">
        <v>21</v>
      </c>
      <c r="D91" s="151" t="s">
        <v>456</v>
      </c>
      <c r="E91" s="152" t="s">
        <v>409</v>
      </c>
      <c r="F91" s="153">
        <v>10</v>
      </c>
      <c r="G91" s="154">
        <v>514.82000000000005</v>
      </c>
      <c r="H91" s="155">
        <f t="shared" ref="H91:H96" si="55">ROUND(1.3*G91,2)</f>
        <v>669.27</v>
      </c>
      <c r="I91" s="155">
        <f t="shared" ref="I91:I96" si="56">ROUND(F91*H91,2)</f>
        <v>6692.7</v>
      </c>
      <c r="J91" s="185">
        <f t="shared" si="52"/>
        <v>10</v>
      </c>
      <c r="K91" s="186">
        <f t="shared" si="53"/>
        <v>6692.7</v>
      </c>
      <c r="L91" s="188">
        <v>1</v>
      </c>
      <c r="M91" s="188">
        <v>0</v>
      </c>
      <c r="N91" s="186">
        <f t="shared" si="54"/>
        <v>0</v>
      </c>
    </row>
    <row r="92" spans="1:14" ht="21" customHeight="1">
      <c r="A92" s="149" t="s">
        <v>143</v>
      </c>
      <c r="B92" s="150">
        <v>171182</v>
      </c>
      <c r="C92" s="150" t="s">
        <v>21</v>
      </c>
      <c r="D92" s="151" t="s">
        <v>457</v>
      </c>
      <c r="E92" s="152" t="s">
        <v>409</v>
      </c>
      <c r="F92" s="153">
        <v>10</v>
      </c>
      <c r="G92" s="154">
        <v>54.5</v>
      </c>
      <c r="H92" s="155">
        <f t="shared" si="55"/>
        <v>70.849999999999994</v>
      </c>
      <c r="I92" s="155">
        <f t="shared" si="56"/>
        <v>708.5</v>
      </c>
      <c r="J92" s="185">
        <f t="shared" si="52"/>
        <v>10</v>
      </c>
      <c r="K92" s="186">
        <f t="shared" si="53"/>
        <v>708.5</v>
      </c>
      <c r="L92" s="188">
        <v>1</v>
      </c>
      <c r="M92" s="188">
        <v>0</v>
      </c>
      <c r="N92" s="186">
        <f t="shared" si="54"/>
        <v>0</v>
      </c>
    </row>
    <row r="93" spans="1:14" ht="21" customHeight="1">
      <c r="A93" s="149" t="s">
        <v>145</v>
      </c>
      <c r="B93" s="150" t="s">
        <v>458</v>
      </c>
      <c r="C93" s="150" t="s">
        <v>21</v>
      </c>
      <c r="D93" s="151" t="s">
        <v>459</v>
      </c>
      <c r="E93" s="152" t="s">
        <v>6</v>
      </c>
      <c r="F93" s="153">
        <v>1</v>
      </c>
      <c r="G93" s="154">
        <v>669</v>
      </c>
      <c r="H93" s="155">
        <f t="shared" si="55"/>
        <v>869.7</v>
      </c>
      <c r="I93" s="155">
        <f t="shared" si="56"/>
        <v>869.7</v>
      </c>
      <c r="J93" s="185">
        <f t="shared" si="52"/>
        <v>1</v>
      </c>
      <c r="K93" s="186">
        <f t="shared" si="53"/>
        <v>869.7</v>
      </c>
      <c r="L93" s="188">
        <v>1</v>
      </c>
      <c r="M93" s="188">
        <v>0</v>
      </c>
      <c r="N93" s="186">
        <f t="shared" si="54"/>
        <v>0</v>
      </c>
    </row>
    <row r="94" spans="1:14" ht="21" customHeight="1">
      <c r="A94" s="149" t="s">
        <v>277</v>
      </c>
      <c r="B94" s="150" t="s">
        <v>460</v>
      </c>
      <c r="C94" s="150" t="s">
        <v>21</v>
      </c>
      <c r="D94" s="151" t="s">
        <v>461</v>
      </c>
      <c r="E94" s="152" t="s">
        <v>6</v>
      </c>
      <c r="F94" s="153">
        <v>1</v>
      </c>
      <c r="G94" s="154">
        <v>1260.5999999999999</v>
      </c>
      <c r="H94" s="155">
        <f t="shared" si="55"/>
        <v>1638.78</v>
      </c>
      <c r="I94" s="155">
        <f t="shared" si="56"/>
        <v>1638.78</v>
      </c>
      <c r="J94" s="185">
        <f t="shared" si="52"/>
        <v>1</v>
      </c>
      <c r="K94" s="186">
        <f t="shared" si="53"/>
        <v>1638.78</v>
      </c>
      <c r="L94" s="188">
        <v>1</v>
      </c>
      <c r="M94" s="188">
        <v>0</v>
      </c>
      <c r="N94" s="186">
        <f t="shared" si="54"/>
        <v>0</v>
      </c>
    </row>
    <row r="95" spans="1:14" ht="21" customHeight="1">
      <c r="A95" s="149" t="s">
        <v>462</v>
      </c>
      <c r="B95" s="150">
        <v>170931</v>
      </c>
      <c r="C95" s="150" t="s">
        <v>21</v>
      </c>
      <c r="D95" s="151" t="s">
        <v>463</v>
      </c>
      <c r="E95" s="152" t="s">
        <v>6</v>
      </c>
      <c r="F95" s="153">
        <v>6</v>
      </c>
      <c r="G95" s="154">
        <v>103.73</v>
      </c>
      <c r="H95" s="155">
        <f t="shared" si="55"/>
        <v>134.85</v>
      </c>
      <c r="I95" s="155">
        <f t="shared" si="56"/>
        <v>809.1</v>
      </c>
      <c r="J95" s="185">
        <f t="shared" si="52"/>
        <v>6</v>
      </c>
      <c r="K95" s="186">
        <f t="shared" si="53"/>
        <v>809.1</v>
      </c>
      <c r="L95" s="188">
        <v>1</v>
      </c>
      <c r="M95" s="188">
        <v>0</v>
      </c>
      <c r="N95" s="186">
        <f t="shared" si="54"/>
        <v>0</v>
      </c>
    </row>
    <row r="96" spans="1:14" ht="21" customHeight="1">
      <c r="A96" s="149" t="s">
        <v>464</v>
      </c>
      <c r="B96" s="150" t="s">
        <v>465</v>
      </c>
      <c r="C96" s="150" t="s">
        <v>21</v>
      </c>
      <c r="D96" s="151" t="s">
        <v>466</v>
      </c>
      <c r="E96" s="152" t="s">
        <v>6</v>
      </c>
      <c r="F96" s="153">
        <v>94</v>
      </c>
      <c r="G96" s="154">
        <v>6.58</v>
      </c>
      <c r="H96" s="155">
        <f t="shared" si="55"/>
        <v>8.5500000000000007</v>
      </c>
      <c r="I96" s="155">
        <f t="shared" si="56"/>
        <v>803.7</v>
      </c>
      <c r="J96" s="185">
        <f t="shared" si="52"/>
        <v>94</v>
      </c>
      <c r="K96" s="186">
        <f t="shared" si="53"/>
        <v>803.7</v>
      </c>
      <c r="L96" s="188">
        <v>1</v>
      </c>
      <c r="M96" s="188">
        <v>0</v>
      </c>
      <c r="N96" s="186">
        <f t="shared" si="54"/>
        <v>0</v>
      </c>
    </row>
    <row r="97" spans="1:14" ht="18" customHeight="1">
      <c r="A97" s="157"/>
      <c r="B97" s="169"/>
      <c r="C97" s="169"/>
      <c r="D97" s="145"/>
      <c r="E97" s="145"/>
      <c r="F97" s="145"/>
      <c r="G97" s="262" t="s">
        <v>31</v>
      </c>
      <c r="H97" s="262"/>
      <c r="I97" s="173">
        <f>SUM(I90:I96)</f>
        <v>19064.48</v>
      </c>
      <c r="J97" s="182" t="s">
        <v>494</v>
      </c>
      <c r="K97" s="183">
        <f>SUM(K90:K96)</f>
        <v>19064.48</v>
      </c>
      <c r="L97" s="182">
        <f>K97/I97</f>
        <v>1</v>
      </c>
      <c r="M97" s="184">
        <f t="shared" ref="M97" si="57">N97/I97</f>
        <v>0</v>
      </c>
      <c r="N97" s="183">
        <f>SUM(N90:N96)</f>
        <v>0</v>
      </c>
    </row>
    <row r="98" spans="1:14" ht="17.100000000000001" customHeight="1">
      <c r="A98" s="172" t="s">
        <v>147</v>
      </c>
      <c r="B98" s="169"/>
      <c r="C98" s="169"/>
      <c r="D98" s="146" t="s">
        <v>467</v>
      </c>
      <c r="E98" s="174"/>
      <c r="F98" s="146"/>
      <c r="G98" s="175"/>
      <c r="H98" s="146"/>
      <c r="I98" s="175"/>
      <c r="J98" s="185"/>
      <c r="K98" s="186"/>
      <c r="L98" s="188"/>
      <c r="M98" s="188"/>
      <c r="N98" s="186"/>
    </row>
    <row r="99" spans="1:14" ht="17.100000000000001" customHeight="1">
      <c r="A99" s="149" t="s">
        <v>149</v>
      </c>
      <c r="B99" s="150">
        <v>231084</v>
      </c>
      <c r="C99" s="150" t="s">
        <v>21</v>
      </c>
      <c r="D99" s="151" t="s">
        <v>468</v>
      </c>
      <c r="E99" s="152" t="s">
        <v>409</v>
      </c>
      <c r="F99" s="153">
        <v>18</v>
      </c>
      <c r="G99" s="154">
        <v>253.58</v>
      </c>
      <c r="H99" s="155">
        <f>ROUND(1.3*G99,2)</f>
        <v>329.65</v>
      </c>
      <c r="I99" s="155">
        <f t="shared" ref="I99:I100" si="58">ROUND(F99*H99,2)</f>
        <v>5933.7</v>
      </c>
      <c r="J99" s="185">
        <f>F99*L99</f>
        <v>18</v>
      </c>
      <c r="K99" s="186">
        <f t="shared" ref="K99:K100" si="59">I99*L99</f>
        <v>5933.7</v>
      </c>
      <c r="L99" s="188">
        <v>1</v>
      </c>
      <c r="M99" s="188">
        <v>0</v>
      </c>
      <c r="N99" s="186">
        <f t="shared" ref="N99:N100" si="60">I99*M99</f>
        <v>0</v>
      </c>
    </row>
    <row r="100" spans="1:14" ht="18" customHeight="1">
      <c r="A100" s="149" t="s">
        <v>151</v>
      </c>
      <c r="B100" s="150">
        <v>230262</v>
      </c>
      <c r="C100" s="150" t="s">
        <v>21</v>
      </c>
      <c r="D100" s="151" t="s">
        <v>469</v>
      </c>
      <c r="E100" s="152" t="s">
        <v>409</v>
      </c>
      <c r="F100" s="153">
        <v>10</v>
      </c>
      <c r="G100" s="154">
        <v>511.33</v>
      </c>
      <c r="H100" s="155">
        <f>ROUND(1.3*G100,2)</f>
        <v>664.73</v>
      </c>
      <c r="I100" s="155">
        <f t="shared" si="58"/>
        <v>6647.3</v>
      </c>
      <c r="J100" s="185">
        <f>F100*L100</f>
        <v>10</v>
      </c>
      <c r="K100" s="186">
        <f t="shared" si="59"/>
        <v>6647.3</v>
      </c>
      <c r="L100" s="188">
        <v>1</v>
      </c>
      <c r="M100" s="188">
        <v>0</v>
      </c>
      <c r="N100" s="186">
        <f t="shared" si="60"/>
        <v>0</v>
      </c>
    </row>
    <row r="101" spans="1:14" ht="18" customHeight="1">
      <c r="A101" s="157"/>
      <c r="B101" s="169"/>
      <c r="C101" s="169"/>
      <c r="D101" s="145"/>
      <c r="E101" s="145"/>
      <c r="F101" s="145"/>
      <c r="G101" s="262" t="s">
        <v>31</v>
      </c>
      <c r="H101" s="262"/>
      <c r="I101" s="176">
        <f>SUM(I99:I100)</f>
        <v>12581</v>
      </c>
      <c r="J101" s="182" t="s">
        <v>502</v>
      </c>
      <c r="K101" s="183">
        <f>SUM(K99:K100)</f>
        <v>12581</v>
      </c>
      <c r="L101" s="182">
        <f>K101/I101</f>
        <v>1</v>
      </c>
      <c r="M101" s="184">
        <f t="shared" ref="M101" si="61">N101/I101</f>
        <v>0</v>
      </c>
      <c r="N101" s="183">
        <f>SUM(N99:N100)</f>
        <v>0</v>
      </c>
    </row>
    <row r="102" spans="1:14" ht="18" customHeight="1" thickBot="1">
      <c r="A102" s="263" t="s">
        <v>66</v>
      </c>
      <c r="B102" s="264"/>
      <c r="C102" s="264"/>
      <c r="D102" s="264"/>
      <c r="E102" s="264"/>
      <c r="F102" s="264"/>
      <c r="G102" s="265"/>
      <c r="H102" s="117"/>
      <c r="I102" s="177">
        <f>I22+I29+I41+I51+I57+I64+I73+I81+I88+I97+I101</f>
        <v>282030.62</v>
      </c>
      <c r="J102" s="189" t="s">
        <v>481</v>
      </c>
      <c r="K102" s="190">
        <f>K101+K97+K88+K81+K73+K64+K57+K51+K41+K29+K22</f>
        <v>214183.35750000001</v>
      </c>
      <c r="L102" s="191">
        <f>ROUND(K102/I102,4)</f>
        <v>0.75939999999999996</v>
      </c>
      <c r="M102" s="191">
        <f>ROUND(N102/I102,4)</f>
        <v>0.1169</v>
      </c>
      <c r="N102" s="190">
        <f>N101+N97+N88+N81+N73+N64+N57+N51+N41+N29+N22</f>
        <v>32965.81</v>
      </c>
    </row>
    <row r="103" spans="1:14" ht="18" customHeight="1" thickBot="1">
      <c r="A103" s="192" t="s">
        <v>483</v>
      </c>
      <c r="B103" s="193"/>
      <c r="C103" s="193"/>
      <c r="D103" s="196"/>
      <c r="E103" s="211" t="s">
        <v>486</v>
      </c>
      <c r="F103" s="209"/>
      <c r="G103" s="209"/>
      <c r="H103" s="209"/>
      <c r="I103" s="210"/>
      <c r="J103" s="192" t="s">
        <v>482</v>
      </c>
      <c r="K103" s="193"/>
      <c r="L103" s="193"/>
      <c r="M103" s="194"/>
      <c r="N103" s="195"/>
    </row>
    <row r="104" spans="1:14" ht="18" customHeight="1">
      <c r="A104" s="197"/>
      <c r="B104" s="198"/>
      <c r="C104" s="198"/>
      <c r="D104" s="199"/>
      <c r="E104" s="251" t="s">
        <v>487</v>
      </c>
      <c r="F104" s="252"/>
      <c r="G104" s="252"/>
      <c r="H104" s="252"/>
      <c r="I104" s="253"/>
      <c r="J104" s="242">
        <f>N102</f>
        <v>32965.81</v>
      </c>
      <c r="K104" s="243"/>
      <c r="L104" s="243"/>
      <c r="M104" s="243"/>
      <c r="N104" s="244"/>
    </row>
    <row r="105" spans="1:14">
      <c r="A105" s="197"/>
      <c r="B105" s="198"/>
      <c r="C105" s="198"/>
      <c r="D105" s="199"/>
      <c r="E105" s="254"/>
      <c r="F105" s="252"/>
      <c r="G105" s="252"/>
      <c r="H105" s="252"/>
      <c r="I105" s="253"/>
      <c r="J105" s="245"/>
      <c r="K105" s="246"/>
      <c r="L105" s="246"/>
      <c r="M105" s="246"/>
      <c r="N105" s="247"/>
    </row>
    <row r="106" spans="1:14">
      <c r="A106" s="197"/>
      <c r="B106" s="198"/>
      <c r="C106" s="198"/>
      <c r="D106" s="199"/>
      <c r="E106" s="254"/>
      <c r="F106" s="252"/>
      <c r="G106" s="252"/>
      <c r="H106" s="252"/>
      <c r="I106" s="253"/>
      <c r="J106" s="245"/>
      <c r="K106" s="246"/>
      <c r="L106" s="246"/>
      <c r="M106" s="246"/>
      <c r="N106" s="247"/>
    </row>
    <row r="107" spans="1:14">
      <c r="A107" s="197"/>
      <c r="B107" s="198"/>
      <c r="C107" s="198"/>
      <c r="D107" s="199"/>
      <c r="E107" s="254"/>
      <c r="F107" s="252"/>
      <c r="G107" s="252"/>
      <c r="H107" s="252"/>
      <c r="I107" s="253"/>
      <c r="J107" s="245"/>
      <c r="K107" s="246"/>
      <c r="L107" s="246"/>
      <c r="M107" s="246"/>
      <c r="N107" s="247"/>
    </row>
    <row r="108" spans="1:14">
      <c r="A108" s="236" t="s">
        <v>484</v>
      </c>
      <c r="B108" s="237"/>
      <c r="C108" s="237"/>
      <c r="D108" s="238"/>
      <c r="E108" s="254"/>
      <c r="F108" s="252"/>
      <c r="G108" s="252"/>
      <c r="H108" s="252"/>
      <c r="I108" s="253"/>
      <c r="J108" s="245"/>
      <c r="K108" s="246"/>
      <c r="L108" s="246"/>
      <c r="M108" s="246"/>
      <c r="N108" s="247"/>
    </row>
    <row r="109" spans="1:14" ht="15" thickBot="1">
      <c r="A109" s="239" t="s">
        <v>485</v>
      </c>
      <c r="B109" s="240"/>
      <c r="C109" s="240"/>
      <c r="D109" s="241"/>
      <c r="E109" s="255"/>
      <c r="F109" s="256"/>
      <c r="G109" s="256"/>
      <c r="H109" s="256"/>
      <c r="I109" s="257"/>
      <c r="J109" s="248"/>
      <c r="K109" s="249"/>
      <c r="L109" s="249"/>
      <c r="M109" s="249"/>
      <c r="N109" s="250"/>
    </row>
    <row r="110" spans="1:14">
      <c r="I110"/>
    </row>
    <row r="111" spans="1:14">
      <c r="I111"/>
    </row>
  </sheetData>
  <mergeCells count="21">
    <mergeCell ref="A108:D108"/>
    <mergeCell ref="A109:D109"/>
    <mergeCell ref="G101:H101"/>
    <mergeCell ref="A102:G102"/>
    <mergeCell ref="A1:I5"/>
    <mergeCell ref="G64:H64"/>
    <mergeCell ref="B70:C70"/>
    <mergeCell ref="G73:H73"/>
    <mergeCell ref="G81:H81"/>
    <mergeCell ref="G88:H88"/>
    <mergeCell ref="G97:H97"/>
    <mergeCell ref="G22:H22"/>
    <mergeCell ref="G29:H29"/>
    <mergeCell ref="G41:H41"/>
    <mergeCell ref="G51:H51"/>
    <mergeCell ref="G57:H57"/>
    <mergeCell ref="J9:N9"/>
    <mergeCell ref="J11:N11"/>
    <mergeCell ref="J12:M12"/>
    <mergeCell ref="E104:I109"/>
    <mergeCell ref="J104:N109"/>
  </mergeCells>
  <conditionalFormatting sqref="F13:H13">
    <cfRule type="cellIs" dxfId="9" priority="10" stopIfTrue="1" operator="equal">
      <formula>0</formula>
    </cfRule>
  </conditionalFormatting>
  <conditionalFormatting sqref="G22">
    <cfRule type="cellIs" dxfId="8" priority="9" stopIfTrue="1" operator="equal">
      <formula>0</formula>
    </cfRule>
  </conditionalFormatting>
  <conditionalFormatting sqref="G29">
    <cfRule type="cellIs" dxfId="7" priority="8" stopIfTrue="1" operator="equal">
      <formula>0</formula>
    </cfRule>
  </conditionalFormatting>
  <conditionalFormatting sqref="G41">
    <cfRule type="cellIs" dxfId="6" priority="7" stopIfTrue="1" operator="equal">
      <formula>0</formula>
    </cfRule>
  </conditionalFormatting>
  <conditionalFormatting sqref="G51">
    <cfRule type="cellIs" dxfId="5" priority="6" stopIfTrue="1" operator="equal">
      <formula>0</formula>
    </cfRule>
  </conditionalFormatting>
  <conditionalFormatting sqref="G57">
    <cfRule type="cellIs" dxfId="4" priority="5" stopIfTrue="1" operator="equal">
      <formula>0</formula>
    </cfRule>
  </conditionalFormatting>
  <conditionalFormatting sqref="G64">
    <cfRule type="cellIs" dxfId="3" priority="4" stopIfTrue="1" operator="equal">
      <formula>0</formula>
    </cfRule>
  </conditionalFormatting>
  <conditionalFormatting sqref="G73">
    <cfRule type="cellIs" dxfId="2" priority="3" stopIfTrue="1" operator="equal">
      <formula>0</formula>
    </cfRule>
  </conditionalFormatting>
  <conditionalFormatting sqref="G81">
    <cfRule type="cellIs" dxfId="1" priority="2" stopIfTrue="1" operator="equal">
      <formula>0</formula>
    </cfRule>
  </conditionalFormatting>
  <conditionalFormatting sqref="G88">
    <cfRule type="cellIs" dxfId="0" priority="1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535CF-07D3-4B5A-AB20-D01D99D271D2}">
  <dimension ref="A1:K28"/>
  <sheetViews>
    <sheetView tabSelected="1" workbookViewId="0">
      <selection activeCell="G13" sqref="G13:I13"/>
    </sheetView>
  </sheetViews>
  <sheetFormatPr defaultColWidth="9" defaultRowHeight="14.4"/>
  <cols>
    <col min="1" max="1" width="17.33203125" customWidth="1"/>
    <col min="2" max="2" width="17" customWidth="1"/>
    <col min="3" max="3" width="16.6640625" customWidth="1"/>
    <col min="4" max="4" width="16" customWidth="1"/>
    <col min="5" max="5" width="14.6640625" customWidth="1"/>
    <col min="6" max="6" width="10" customWidth="1"/>
    <col min="7" max="7" width="15.88671875" bestFit="1" customWidth="1"/>
    <col min="8" max="8" width="16.33203125" customWidth="1"/>
    <col min="9" max="9" width="14.88671875" customWidth="1"/>
    <col min="10" max="10" width="14.21875" bestFit="1" customWidth="1"/>
  </cols>
  <sheetData>
    <row r="1" spans="1:11" ht="14.4" customHeight="1">
      <c r="A1" s="294"/>
      <c r="B1" s="294"/>
      <c r="C1" s="294"/>
      <c r="D1" s="294"/>
      <c r="E1" s="294"/>
      <c r="F1" s="294"/>
    </row>
    <row r="2" spans="1:11" ht="14.4" customHeight="1">
      <c r="A2" s="294"/>
      <c r="B2" s="294"/>
      <c r="C2" s="294"/>
      <c r="D2" s="294"/>
      <c r="E2" s="294"/>
      <c r="F2" s="294"/>
    </row>
    <row r="3" spans="1:11" ht="14.4" customHeight="1">
      <c r="A3" s="294"/>
      <c r="B3" s="294"/>
      <c r="C3" s="294"/>
      <c r="D3" s="294"/>
      <c r="E3" s="294"/>
      <c r="F3" s="294"/>
    </row>
    <row r="4" spans="1:11" ht="14.4" customHeight="1">
      <c r="A4" s="294"/>
      <c r="B4" s="294"/>
      <c r="C4" s="294"/>
      <c r="D4" s="294"/>
      <c r="E4" s="294"/>
      <c r="F4" s="294"/>
    </row>
    <row r="5" spans="1:11" ht="15" customHeight="1">
      <c r="A5" s="294"/>
      <c r="B5" s="294"/>
      <c r="C5" s="294"/>
      <c r="D5" s="294"/>
      <c r="E5" s="294"/>
      <c r="F5" s="294"/>
    </row>
    <row r="6" spans="1:11" ht="21" customHeight="1">
      <c r="A6" s="294"/>
      <c r="B6" s="294"/>
      <c r="C6" s="294"/>
      <c r="D6" s="294"/>
      <c r="E6" s="294"/>
      <c r="F6" s="294"/>
    </row>
    <row r="7" spans="1:11">
      <c r="A7" s="131" t="s">
        <v>0</v>
      </c>
      <c r="B7" s="2"/>
      <c r="C7" s="2"/>
      <c r="D7" s="2"/>
      <c r="E7" s="2"/>
      <c r="F7" s="2"/>
    </row>
    <row r="8" spans="1:11">
      <c r="A8" s="131" t="s">
        <v>352</v>
      </c>
      <c r="B8" s="2"/>
      <c r="C8" s="2"/>
      <c r="D8" s="3"/>
      <c r="E8" s="3"/>
      <c r="F8" s="2"/>
    </row>
    <row r="9" spans="1:11">
      <c r="A9" s="1" t="s">
        <v>2</v>
      </c>
      <c r="B9" s="2"/>
      <c r="C9" s="2"/>
      <c r="D9" s="2"/>
      <c r="E9" s="4" t="s">
        <v>3</v>
      </c>
      <c r="F9" s="132">
        <v>0.3</v>
      </c>
    </row>
    <row r="10" spans="1:11">
      <c r="A10" s="1" t="s">
        <v>4</v>
      </c>
      <c r="B10" s="2"/>
      <c r="C10" s="2"/>
      <c r="D10" s="2"/>
      <c r="E10" s="2"/>
      <c r="F10" s="2"/>
    </row>
    <row r="11" spans="1:11" ht="15.6" customHeight="1" thickBot="1">
      <c r="A11" s="1"/>
      <c r="B11" s="2"/>
      <c r="C11" s="2"/>
      <c r="D11" s="2"/>
      <c r="E11" s="2"/>
      <c r="F11" s="2"/>
      <c r="G11" s="259" t="s">
        <v>504</v>
      </c>
      <c r="H11" s="259"/>
      <c r="I11" s="259"/>
      <c r="J11" s="259"/>
      <c r="K11" s="259"/>
    </row>
    <row r="12" spans="1:11" ht="18" customHeight="1">
      <c r="A12" s="295" t="s">
        <v>488</v>
      </c>
      <c r="B12" s="296"/>
      <c r="C12" s="296"/>
      <c r="D12" s="296"/>
      <c r="E12" s="296"/>
      <c r="F12" s="296"/>
      <c r="G12" s="300" t="s">
        <v>505</v>
      </c>
      <c r="H12" s="301"/>
      <c r="I12" s="301"/>
      <c r="J12" s="302"/>
    </row>
    <row r="13" spans="1:11" ht="16.2" customHeight="1" thickBot="1">
      <c r="A13" s="2"/>
      <c r="B13" s="2"/>
      <c r="C13" s="2"/>
      <c r="D13" s="2"/>
      <c r="E13" s="2"/>
      <c r="F13" s="2"/>
      <c r="G13" s="291" t="s">
        <v>470</v>
      </c>
      <c r="H13" s="292"/>
      <c r="I13" s="293"/>
      <c r="J13" s="235">
        <f>J21</f>
        <v>213632.64322664996</v>
      </c>
    </row>
    <row r="14" spans="1:11" ht="27.6" customHeight="1" thickBot="1">
      <c r="A14" s="212" t="s">
        <v>353</v>
      </c>
      <c r="B14" s="213"/>
      <c r="C14" s="213"/>
      <c r="D14" s="214"/>
      <c r="E14" s="218" t="s">
        <v>15</v>
      </c>
      <c r="F14" s="221"/>
      <c r="G14" s="224" t="s">
        <v>472</v>
      </c>
      <c r="H14" s="225" t="s">
        <v>473</v>
      </c>
      <c r="I14" s="225" t="s">
        <v>474</v>
      </c>
      <c r="J14" s="226" t="s">
        <v>475</v>
      </c>
    </row>
    <row r="15" spans="1:11" ht="3" hidden="1" customHeight="1" thickBot="1">
      <c r="A15" s="215"/>
      <c r="B15" s="216"/>
      <c r="C15" s="216"/>
      <c r="D15" s="217"/>
      <c r="E15" s="219"/>
      <c r="F15" s="222"/>
      <c r="G15" s="227"/>
      <c r="H15" s="228"/>
      <c r="I15" s="228"/>
      <c r="J15" s="229"/>
    </row>
    <row r="16" spans="1:11" ht="24.75" customHeight="1" thickBot="1">
      <c r="A16" s="279" t="s">
        <v>17</v>
      </c>
      <c r="B16" s="275"/>
      <c r="C16" s="275"/>
      <c r="D16" s="276"/>
      <c r="E16" s="277">
        <f>'ÁREA EXTERNA'!I41</f>
        <v>213341.38999999998</v>
      </c>
      <c r="F16" s="278"/>
      <c r="G16" s="232">
        <f>'ÁREA EXTERNA'!K41</f>
        <v>202780.81</v>
      </c>
      <c r="H16" s="234">
        <f t="shared" ref="H16:H21" si="0">ROUND(G16/E16,4)</f>
        <v>0.95050000000000001</v>
      </c>
      <c r="I16" s="234">
        <f t="shared" ref="I16:I21" si="1">ROUND(J16/E16,4)</f>
        <v>7.0599999999999996E-2</v>
      </c>
      <c r="J16" s="232">
        <f>'ÁREA EXTERNA'!N41</f>
        <v>15051.625726650002</v>
      </c>
    </row>
    <row r="17" spans="1:10" ht="24" customHeight="1" thickBot="1">
      <c r="A17" s="274" t="s">
        <v>354</v>
      </c>
      <c r="B17" s="275"/>
      <c r="C17" s="275"/>
      <c r="D17" s="276"/>
      <c r="E17" s="277">
        <f>'BLOCO ADM'!I156</f>
        <v>532454.87</v>
      </c>
      <c r="F17" s="278"/>
      <c r="G17" s="232">
        <f>'BLOCO ADM'!K156</f>
        <v>496493.34500000003</v>
      </c>
      <c r="H17" s="220">
        <f t="shared" si="0"/>
        <v>0.9325</v>
      </c>
      <c r="I17" s="233">
        <f t="shared" si="1"/>
        <v>4.5900000000000003E-2</v>
      </c>
      <c r="J17" s="232">
        <f>'BLOCO ADM'!N156</f>
        <v>24444.824999999997</v>
      </c>
    </row>
    <row r="18" spans="1:10" ht="15" thickBot="1">
      <c r="A18" s="279" t="s">
        <v>355</v>
      </c>
      <c r="B18" s="275"/>
      <c r="C18" s="275"/>
      <c r="D18" s="276"/>
      <c r="E18" s="277">
        <f>VESTIARIOS!I159</f>
        <v>304178.63999999996</v>
      </c>
      <c r="F18" s="278"/>
      <c r="G18" s="232">
        <f>VESTIARIOS!K159</f>
        <v>277649.72499999998</v>
      </c>
      <c r="H18" s="233">
        <f t="shared" si="0"/>
        <v>0.91279999999999994</v>
      </c>
      <c r="I18" s="234">
        <f t="shared" si="1"/>
        <v>5.1999999999999998E-2</v>
      </c>
      <c r="J18" s="232">
        <f>VESTIARIOS!N159</f>
        <v>15825.24</v>
      </c>
    </row>
    <row r="19" spans="1:10" ht="25.5" customHeight="1" thickBot="1">
      <c r="A19" s="274" t="s">
        <v>356</v>
      </c>
      <c r="B19" s="275"/>
      <c r="C19" s="275"/>
      <c r="D19" s="276"/>
      <c r="E19" s="277">
        <f>'SALAS NOVAS'!I170</f>
        <v>1966198.41</v>
      </c>
      <c r="F19" s="278"/>
      <c r="G19" s="232">
        <f>'SALAS NOVAS'!K170</f>
        <v>1771774.5349999997</v>
      </c>
      <c r="H19" s="220">
        <f t="shared" si="0"/>
        <v>0.90110000000000001</v>
      </c>
      <c r="I19" s="233">
        <f t="shared" si="1"/>
        <v>6.3700000000000007E-2</v>
      </c>
      <c r="J19" s="232">
        <f>'SALAS NOVAS'!N170</f>
        <v>125345.14249999997</v>
      </c>
    </row>
    <row r="20" spans="1:10" ht="26.25" customHeight="1" thickBot="1">
      <c r="A20" s="279" t="s">
        <v>357</v>
      </c>
      <c r="B20" s="275"/>
      <c r="C20" s="275"/>
      <c r="D20" s="276"/>
      <c r="E20" s="277">
        <f>'INST. ELETRICAS'!I102</f>
        <v>282030.62</v>
      </c>
      <c r="F20" s="278"/>
      <c r="G20" s="232">
        <f>'INST. ELETRICAS'!K102</f>
        <v>214183.35750000001</v>
      </c>
      <c r="H20" s="220">
        <f t="shared" si="0"/>
        <v>0.75939999999999996</v>
      </c>
      <c r="I20" s="233">
        <f t="shared" si="1"/>
        <v>0.1169</v>
      </c>
      <c r="J20" s="232">
        <f>'INST. ELETRICAS'!N102</f>
        <v>32965.81</v>
      </c>
    </row>
    <row r="21" spans="1:10" ht="16.2" thickBot="1">
      <c r="A21" s="280" t="s">
        <v>358</v>
      </c>
      <c r="B21" s="281"/>
      <c r="C21" s="281"/>
      <c r="D21" s="282"/>
      <c r="E21" s="283">
        <f>SUM(E16:E20)</f>
        <v>3298203.9299999997</v>
      </c>
      <c r="F21" s="281"/>
      <c r="G21" s="230">
        <f>SUM(G16:G20)</f>
        <v>2962881.7724999995</v>
      </c>
      <c r="H21" s="223">
        <f t="shared" si="0"/>
        <v>0.89829999999999999</v>
      </c>
      <c r="I21" s="223">
        <f t="shared" si="1"/>
        <v>6.4799999999999996E-2</v>
      </c>
      <c r="J21" s="231">
        <f>SUM(J16:J20)</f>
        <v>213632.64322664996</v>
      </c>
    </row>
    <row r="22" spans="1:10">
      <c r="A22" s="297" t="s">
        <v>483</v>
      </c>
      <c r="B22" s="298"/>
      <c r="C22" s="299"/>
      <c r="D22" s="297" t="s">
        <v>486</v>
      </c>
      <c r="E22" s="298"/>
      <c r="F22" s="298"/>
      <c r="G22" s="299"/>
      <c r="H22" s="271" t="s">
        <v>482</v>
      </c>
      <c r="I22" s="272"/>
      <c r="J22" s="273"/>
    </row>
    <row r="23" spans="1:10" ht="14.4" customHeight="1">
      <c r="A23" s="251" t="s">
        <v>503</v>
      </c>
      <c r="B23" s="252"/>
      <c r="C23" s="253"/>
      <c r="D23" s="251" t="s">
        <v>487</v>
      </c>
      <c r="E23" s="252"/>
      <c r="F23" s="252"/>
      <c r="G23" s="253"/>
      <c r="H23" s="284">
        <f>J21</f>
        <v>213632.64322664996</v>
      </c>
      <c r="I23" s="285"/>
      <c r="J23" s="286"/>
    </row>
    <row r="24" spans="1:10" ht="14.4" customHeight="1">
      <c r="A24" s="254"/>
      <c r="B24" s="252"/>
      <c r="C24" s="253"/>
      <c r="D24" s="254"/>
      <c r="E24" s="252"/>
      <c r="F24" s="252"/>
      <c r="G24" s="253"/>
      <c r="H24" s="287"/>
      <c r="I24" s="285"/>
      <c r="J24" s="286"/>
    </row>
    <row r="25" spans="1:10" ht="14.4" customHeight="1">
      <c r="A25" s="254"/>
      <c r="B25" s="252"/>
      <c r="C25" s="253"/>
      <c r="D25" s="254"/>
      <c r="E25" s="252"/>
      <c r="F25" s="252"/>
      <c r="G25" s="253"/>
      <c r="H25" s="287"/>
      <c r="I25" s="285"/>
      <c r="J25" s="286"/>
    </row>
    <row r="26" spans="1:10" ht="47.4" customHeight="1" thickBot="1">
      <c r="A26" s="255"/>
      <c r="B26" s="256"/>
      <c r="C26" s="257"/>
      <c r="D26" s="255"/>
      <c r="E26" s="256"/>
      <c r="F26" s="256"/>
      <c r="G26" s="257"/>
      <c r="H26" s="288"/>
      <c r="I26" s="289"/>
      <c r="J26" s="290"/>
    </row>
    <row r="27" spans="1:10" ht="14.4" customHeight="1"/>
    <row r="28" spans="1:10" ht="15" customHeight="1"/>
  </sheetData>
  <mergeCells count="23">
    <mergeCell ref="H23:J26"/>
    <mergeCell ref="G11:K11"/>
    <mergeCell ref="G13:I13"/>
    <mergeCell ref="A1:F6"/>
    <mergeCell ref="A12:F12"/>
    <mergeCell ref="A16:D16"/>
    <mergeCell ref="E16:F16"/>
    <mergeCell ref="A22:C22"/>
    <mergeCell ref="A23:C26"/>
    <mergeCell ref="D22:G22"/>
    <mergeCell ref="D23:G26"/>
    <mergeCell ref="G12:J12"/>
    <mergeCell ref="A17:D17"/>
    <mergeCell ref="E17:F17"/>
    <mergeCell ref="A18:D18"/>
    <mergeCell ref="E18:F18"/>
    <mergeCell ref="H22:J22"/>
    <mergeCell ref="A19:D19"/>
    <mergeCell ref="E19:F19"/>
    <mergeCell ref="A20:D20"/>
    <mergeCell ref="E20:F20"/>
    <mergeCell ref="A21:D21"/>
    <mergeCell ref="E21:F21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ÁREA EXTERNA</vt:lpstr>
      <vt:lpstr>BLOCO ADM</vt:lpstr>
      <vt:lpstr>SALAS NOVAS</vt:lpstr>
      <vt:lpstr>VESTIARIOS</vt:lpstr>
      <vt:lpstr>INST. ELETRICAS</vt:lpstr>
      <vt:lpstr>RESUMO</vt:lpstr>
      <vt:lpstr>'ÁREA EXTERNA'!Area_de_impressao</vt:lpstr>
      <vt:lpstr>'BLOCO ADM'!Area_de_impressao</vt:lpstr>
      <vt:lpstr>'INST. ELETRICAS'!Area_de_impressao</vt:lpstr>
      <vt:lpstr>RESUMO!Area_de_impressao</vt:lpstr>
      <vt:lpstr>'SALAS NOVAS'!Area_de_impressao</vt:lpstr>
      <vt:lpstr>VESTIARIOS!Area_de_impressao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Lisiak Lisiak</dc:creator>
  <cp:lastModifiedBy>jailton lima</cp:lastModifiedBy>
  <cp:lastPrinted>2023-09-26T19:20:05Z</cp:lastPrinted>
  <dcterms:created xsi:type="dcterms:W3CDTF">2022-12-15T18:54:15Z</dcterms:created>
  <dcterms:modified xsi:type="dcterms:W3CDTF">2023-11-13T11:54:27Z</dcterms:modified>
</cp:coreProperties>
</file>