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2\TP 08-2022 Mirante Cristo Redentor\Medições\9ª Medição\"/>
    </mc:Choice>
  </mc:AlternateContent>
  <xr:revisionPtr revIDLastSave="0" documentId="8_{73CAFA71-1168-4811-A446-4E7E43059797}" xr6:coauthVersionLast="47" xr6:coauthVersionMax="47" xr10:uidLastSave="{00000000-0000-0000-0000-000000000000}"/>
  <bookViews>
    <workbookView xWindow="-108" yWindow="-108" windowWidth="23256" windowHeight="12456" xr2:uid="{187E8002-71F2-4A57-BC9D-B08BBBD88327}"/>
  </bookViews>
  <sheets>
    <sheet name="Planilha1" sheetId="1" r:id="rId1"/>
  </sheets>
  <definedNames>
    <definedName name="_xlnm.Print_Area" localSheetId="0">Planilha1!$A$1:$N$71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1" l="1"/>
  <c r="N58" i="1" s="1"/>
  <c r="K59" i="1"/>
  <c r="J59" i="1"/>
  <c r="N57" i="1"/>
  <c r="K57" i="1"/>
  <c r="J57" i="1"/>
  <c r="N56" i="1"/>
  <c r="K56" i="1"/>
  <c r="J56" i="1"/>
  <c r="N55" i="1"/>
  <c r="K55" i="1"/>
  <c r="J55" i="1"/>
  <c r="N54" i="1"/>
  <c r="K54" i="1"/>
  <c r="J54" i="1"/>
  <c r="N53" i="1"/>
  <c r="K53" i="1"/>
  <c r="J53" i="1"/>
  <c r="N52" i="1"/>
  <c r="K52" i="1"/>
  <c r="J52" i="1"/>
  <c r="N51" i="1"/>
  <c r="K51" i="1"/>
  <c r="J51" i="1"/>
  <c r="N46" i="1"/>
  <c r="M46" i="1"/>
  <c r="K46" i="1"/>
  <c r="L46" i="1" s="1"/>
  <c r="N49" i="1"/>
  <c r="K49" i="1"/>
  <c r="J49" i="1"/>
  <c r="N48" i="1"/>
  <c r="K48" i="1"/>
  <c r="J48" i="1"/>
  <c r="N47" i="1"/>
  <c r="K47" i="1"/>
  <c r="J47" i="1"/>
  <c r="N44" i="1"/>
  <c r="K44" i="1"/>
  <c r="N45" i="1"/>
  <c r="K45" i="1"/>
  <c r="J45" i="1"/>
  <c r="M44" i="1"/>
  <c r="N43" i="1"/>
  <c r="K43" i="1"/>
  <c r="J43" i="1"/>
  <c r="N42" i="1"/>
  <c r="K42" i="1"/>
  <c r="K40" i="1" s="1"/>
  <c r="L40" i="1" s="1"/>
  <c r="J42" i="1"/>
  <c r="N41" i="1"/>
  <c r="K41" i="1"/>
  <c r="J41" i="1"/>
  <c r="N39" i="1"/>
  <c r="K39" i="1"/>
  <c r="J39" i="1"/>
  <c r="N38" i="1"/>
  <c r="K38" i="1"/>
  <c r="J38" i="1"/>
  <c r="N37" i="1"/>
  <c r="K37" i="1"/>
  <c r="K36" i="1" s="1"/>
  <c r="L36" i="1" s="1"/>
  <c r="J37" i="1"/>
  <c r="N35" i="1"/>
  <c r="N34" i="1" s="1"/>
  <c r="M34" i="1" s="1"/>
  <c r="K35" i="1"/>
  <c r="K34" i="1" s="1"/>
  <c r="L34" i="1" s="1"/>
  <c r="J35" i="1"/>
  <c r="N33" i="1"/>
  <c r="K33" i="1"/>
  <c r="J33" i="1"/>
  <c r="N32" i="1"/>
  <c r="K32" i="1"/>
  <c r="J32" i="1"/>
  <c r="N31" i="1"/>
  <c r="K31" i="1"/>
  <c r="J31" i="1"/>
  <c r="N30" i="1"/>
  <c r="K30" i="1"/>
  <c r="J30" i="1"/>
  <c r="N29" i="1"/>
  <c r="K29" i="1"/>
  <c r="J29" i="1"/>
  <c r="N28" i="1"/>
  <c r="K28" i="1"/>
  <c r="J28" i="1"/>
  <c r="N26" i="1"/>
  <c r="K26" i="1"/>
  <c r="J26" i="1"/>
  <c r="N25" i="1"/>
  <c r="K25" i="1"/>
  <c r="J25" i="1"/>
  <c r="N24" i="1"/>
  <c r="K24" i="1"/>
  <c r="J24" i="1"/>
  <c r="N23" i="1"/>
  <c r="K23" i="1"/>
  <c r="J23" i="1"/>
  <c r="N22" i="1"/>
  <c r="K22" i="1"/>
  <c r="J22" i="1"/>
  <c r="N20" i="1"/>
  <c r="K20" i="1"/>
  <c r="J20" i="1"/>
  <c r="N19" i="1"/>
  <c r="K19" i="1"/>
  <c r="J19" i="1"/>
  <c r="N18" i="1"/>
  <c r="K18" i="1"/>
  <c r="J18" i="1"/>
  <c r="N17" i="1"/>
  <c r="K17" i="1"/>
  <c r="J17" i="1"/>
  <c r="N15" i="1"/>
  <c r="K15" i="1"/>
  <c r="J15" i="1"/>
  <c r="N14" i="1"/>
  <c r="K14" i="1"/>
  <c r="J14" i="1"/>
  <c r="N13" i="1"/>
  <c r="K13" i="1"/>
  <c r="J13" i="1"/>
  <c r="N12" i="1"/>
  <c r="K12" i="1"/>
  <c r="J12" i="1"/>
  <c r="J11" i="1"/>
  <c r="N11" i="1"/>
  <c r="K11" i="1"/>
  <c r="N40" i="1" l="1"/>
  <c r="M40" i="1" s="1"/>
  <c r="K50" i="1"/>
  <c r="L50" i="1" s="1"/>
  <c r="N50" i="1"/>
  <c r="M50" i="1" s="1"/>
  <c r="N36" i="1"/>
  <c r="M36" i="1" s="1"/>
  <c r="K21" i="1"/>
  <c r="L21" i="1" s="1"/>
  <c r="K27" i="1"/>
  <c r="L27" i="1" s="1"/>
  <c r="N27" i="1"/>
  <c r="M27" i="1" s="1"/>
  <c r="K16" i="1"/>
  <c r="N16" i="1"/>
  <c r="N21" i="1"/>
  <c r="M21" i="1" s="1"/>
  <c r="K10" i="1"/>
  <c r="L10" i="1" s="1"/>
  <c r="N10" i="1"/>
  <c r="M10" i="1" s="1"/>
  <c r="M58" i="1"/>
  <c r="K58" i="1"/>
  <c r="L44" i="1"/>
  <c r="N61" i="1" l="1"/>
  <c r="N8" i="1" s="1"/>
  <c r="K61" i="1"/>
  <c r="L61" i="1" s="1"/>
  <c r="L58" i="1"/>
  <c r="J63" i="1" l="1"/>
  <c r="M61" i="1"/>
  <c r="H61" i="1"/>
  <c r="H59" i="1"/>
  <c r="I59" i="1" s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49" i="1"/>
  <c r="I49" i="1" s="1"/>
  <c r="H48" i="1"/>
  <c r="I48" i="1" s="1"/>
  <c r="H47" i="1"/>
  <c r="I47" i="1" s="1"/>
  <c r="H45" i="1"/>
  <c r="I45" i="1" s="1"/>
  <c r="I44" i="1" s="1"/>
  <c r="H43" i="1"/>
  <c r="I43" i="1" s="1"/>
  <c r="H42" i="1"/>
  <c r="I42" i="1" s="1"/>
  <c r="H41" i="1"/>
  <c r="I41" i="1" s="1"/>
  <c r="H39" i="1"/>
  <c r="I39" i="1" s="1"/>
  <c r="H38" i="1"/>
  <c r="I38" i="1" s="1"/>
  <c r="H37" i="1"/>
  <c r="I37" i="1" s="1"/>
  <c r="H35" i="1"/>
  <c r="I35" i="1" s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H20" i="1"/>
  <c r="H19" i="1"/>
  <c r="H18" i="1"/>
  <c r="I18" i="1" s="1"/>
  <c r="H17" i="1"/>
  <c r="I17" i="1" s="1"/>
  <c r="H15" i="1"/>
  <c r="I15" i="1" s="1"/>
  <c r="H14" i="1"/>
  <c r="I14" i="1" s="1"/>
  <c r="H13" i="1"/>
  <c r="I13" i="1" s="1"/>
  <c r="H12" i="1"/>
  <c r="H11" i="1"/>
  <c r="I11" i="1" s="1"/>
  <c r="I20" i="1" l="1"/>
  <c r="I46" i="1"/>
  <c r="I21" i="1"/>
  <c r="I12" i="1"/>
  <c r="I10" i="1" s="1"/>
  <c r="I19" i="1"/>
  <c r="I36" i="1"/>
  <c r="I27" i="1"/>
  <c r="I40" i="1"/>
  <c r="I50" i="1"/>
  <c r="I16" i="1" l="1"/>
  <c r="H63" i="1" s="1"/>
  <c r="H62" i="1" l="1"/>
  <c r="M16" i="1"/>
  <c r="L16" i="1"/>
</calcChain>
</file>

<file path=xl/sharedStrings.xml><?xml version="1.0" encoding="utf-8"?>
<sst xmlns="http://schemas.openxmlformats.org/spreadsheetml/2006/main" count="265" uniqueCount="192">
  <si>
    <t>Obra</t>
  </si>
  <si>
    <t>Bancos</t>
  </si>
  <si>
    <t>B.D.I.</t>
  </si>
  <si>
    <t xml:space="preserve">SINAPI - 06/2022 - Pará
SEDOP - 05/2022 - Pará
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</si>
  <si>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</si>
  <si>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</si>
  <si>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</si>
  <si>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</si>
  <si>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</si>
  <si>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</si>
  <si>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</si>
  <si>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</si>
  <si>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</si>
  <si>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 xml:space="preserve"> 1 </t>
  </si>
  <si>
    <t>SERVIÇOS PRELIMINARES</t>
  </si>
  <si>
    <t xml:space="preserve"> 1.1 </t>
  </si>
  <si>
    <t xml:space="preserve"> 011171 </t>
  </si>
  <si>
    <t>SEDOP</t>
  </si>
  <si>
    <t>Licenças e taxas da obra (até 500m2)</t>
  </si>
  <si>
    <t>CJ</t>
  </si>
  <si>
    <t xml:space="preserve"> 1.2 </t>
  </si>
  <si>
    <t xml:space="preserve"> 93208 </t>
  </si>
  <si>
    <t>SINAPI</t>
  </si>
  <si>
    <t>EXECUÇÃO DE ALMOXARIFADO EM CANTEIRO DE OBRA EM CHAPA DE MADEIRA COMPENSADA, INCLUSO PRATELEIRAS. AF_02/2016</t>
  </si>
  <si>
    <t>m²</t>
  </si>
  <si>
    <t xml:space="preserve"> 1.3 </t>
  </si>
  <si>
    <t xml:space="preserve"> 74209/001 </t>
  </si>
  <si>
    <t>PLACA DE OBRA EM CHAPA DE ACO GALVANIZADO</t>
  </si>
  <si>
    <t xml:space="preserve"> 1.4 </t>
  </si>
  <si>
    <t xml:space="preserve"> 180299 </t>
  </si>
  <si>
    <t>Ponto de agua (incl. tubos e conexoes)</t>
  </si>
  <si>
    <t>PT</t>
  </si>
  <si>
    <t xml:space="preserve"> 1.5 </t>
  </si>
  <si>
    <t xml:space="preserve"> 170701 </t>
  </si>
  <si>
    <t>Ponto de força (tubul., fiaçao e disjuntor) acima de 200W</t>
  </si>
  <si>
    <t xml:space="preserve"> 2 </t>
  </si>
  <si>
    <t>MOVIMENTAÇÃO DE TERRA</t>
  </si>
  <si>
    <t xml:space="preserve"> 2.1 </t>
  </si>
  <si>
    <t xml:space="preserve"> 96523 </t>
  </si>
  <si>
    <t>ESCAVAÇÃO MANUAL PARA BLOCO DE COROAMENTO OU SAPATA (INCLUINDO ESCAVAÇÃO PARA COLOCAÇÃO DE FÔRMAS). AF_06/2017</t>
  </si>
  <si>
    <t>m³</t>
  </si>
  <si>
    <t xml:space="preserve"> 2.2 </t>
  </si>
  <si>
    <t xml:space="preserve"> 96995 </t>
  </si>
  <si>
    <t>REATERRO MANUAL APILOADO COM SOQUETE. AF_10/2017</t>
  </si>
  <si>
    <t xml:space="preserve"> 2.3 </t>
  </si>
  <si>
    <t xml:space="preserve"> 94319 </t>
  </si>
  <si>
    <t>ATERRO MANUAL DE VALAS COM SOLO ARGILO-ARENOSO E COMPACTAÇÃO MECANIZADA. AF_05/2016</t>
  </si>
  <si>
    <t xml:space="preserve"> 2.4 </t>
  </si>
  <si>
    <t xml:space="preserve"> 101144 </t>
  </si>
  <si>
    <t>ESCAVAÇÃO HORIZONTAL, INCLUINDO CARGA, DESCARGA E TRANSPORTE EM SOLO DE 1A CATEGORIA COM TRATOR DE ESTEIRAS (100HP/LÂMINA: 2,19M3) E CAMINHÃO BASCULANTE DE 14M3, DMT ATÉ 200M. AF_07/2020</t>
  </si>
  <si>
    <t xml:space="preserve"> 3 </t>
  </si>
  <si>
    <t>FUNDAÇÕES</t>
  </si>
  <si>
    <t xml:space="preserve"> 3.1 </t>
  </si>
  <si>
    <t xml:space="preserve"> 96558 </t>
  </si>
  <si>
    <t>CONCRETAGEM DE SAPATAS, FCK 30 MPA, COM USO DE BOMBA  LANÇAMENTO, ADENSAMENTO E ACABAMENTO. AF_11/2016</t>
  </si>
  <si>
    <t xml:space="preserve"> 3.2 </t>
  </si>
  <si>
    <t xml:space="preserve"> 96546 </t>
  </si>
  <si>
    <t>ARMAÇÃO DE BLOCO, VIGA BALDRAME OU SAPATA UTILIZANDO AÇO CA-50 DE 10 MM - MONTAGEM. AF_06/2017</t>
  </si>
  <si>
    <t>KG</t>
  </si>
  <si>
    <t xml:space="preserve"> 3.3 </t>
  </si>
  <si>
    <t xml:space="preserve"> 97086 </t>
  </si>
  <si>
    <t>FABRICAÇÃO, MONTAGEM E DESMONTAGEM DE FORMA PARA RADIER, PISO DE CONCRETO OU LAJE SOBRE SOLO, EM MADEIRA SERRADA, 4 UTILIZAÇÕES. AF_09/2021</t>
  </si>
  <si>
    <t xml:space="preserve"> 3.4 </t>
  </si>
  <si>
    <t xml:space="preserve"> M00004 </t>
  </si>
  <si>
    <t>Pá carregadeira c/ retroescavadeira</t>
  </si>
  <si>
    <t>Hp</t>
  </si>
  <si>
    <t xml:space="preserve"> 3.5 </t>
  </si>
  <si>
    <t xml:space="preserve"> M00002 </t>
  </si>
  <si>
    <t>Caminhao basculante</t>
  </si>
  <si>
    <t xml:space="preserve"> 4 </t>
  </si>
  <si>
    <t>ESTRUTURA</t>
  </si>
  <si>
    <t xml:space="preserve"> 4.1 </t>
  </si>
  <si>
    <t xml:space="preserve"> 102073 </t>
  </si>
  <si>
    <t>ESCADA EM CONCRETO ARMADO MOLDADO IN LOCO, FCK 20 MPA, COM 1 LANCE E LAJE PLANA, FÔRMA EM CHAPA DE MADEIRA COMPENSADA RESINADA. AF_11/2020</t>
  </si>
  <si>
    <t xml:space="preserve"> 4.2 </t>
  </si>
  <si>
    <t xml:space="preserve"> 99439 </t>
  </si>
  <si>
    <t>CONCRETAGEM DE EDIFICAÇÕES (PAREDES E LAJES) FEITAS COM SISTEMA DE FÔRMAS MANUSEÁVEIS, COM CONCRETO USINADO BOMBEÁVEL FCK 25 MPA - LANÇAMENTO, ADENSAMENTO E ACABAMENTO (EXCLUSIVE BOMBA LANÇA). AF_10/2021</t>
  </si>
  <si>
    <t xml:space="preserve"> 4.3 </t>
  </si>
  <si>
    <t xml:space="preserve"> 92771 </t>
  </si>
  <si>
    <t>ARMAÇÃO DE LAJE DE ESTRUTURA CONVENCIONAL DE CONCRETO ARMADO UTILIZANDO AÇO CA-50 DE 10,0 MM - MONTAGEM. AF_06/2022</t>
  </si>
  <si>
    <t xml:space="preserve"> 4.4 </t>
  </si>
  <si>
    <t xml:space="preserve"> 4.5 </t>
  </si>
  <si>
    <t xml:space="preserve"> 92762 </t>
  </si>
  <si>
    <t>ARMAÇÃO DE PILAR OU VIGA DE ESTRUTURA CONVENCIONAL DE CONCRETO ARMADO UTILIZANDO AÇO CA-50 DE 10,0 MM - MONTAGEM. AF_06/2022</t>
  </si>
  <si>
    <t xml:space="preserve"> 4.6 </t>
  </si>
  <si>
    <t xml:space="preserve"> 5 </t>
  </si>
  <si>
    <t>PAREDES E PAINEIS</t>
  </si>
  <si>
    <t xml:space="preserve"> 5.1 </t>
  </si>
  <si>
    <t xml:space="preserve"> 87507 </t>
  </si>
  <si>
    <t>ALVENARIA DE VEDAÇÃO DE BLOCOS CERÂMICOS FURADOS NA HORIZONTAL DE 9X14X19CM (ESPESSURA 9CM) DE PAREDES COM ÁREA LÍQUIDA MAIOR OU IGUAL A 6M² SEM VÃOS E ARGAMASSA DE ASSENTAMENTO COM PREPARO EM BETONEIRA. AF_06/2014</t>
  </si>
  <si>
    <t xml:space="preserve"> 6 </t>
  </si>
  <si>
    <t>REVESTIMENTOS</t>
  </si>
  <si>
    <t xml:space="preserve"> 6.2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</si>
  <si>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</si>
  <si>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</si>
  <si>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6.3 </t>
  </si>
  <si>
    <t xml:space="preserve"> 87792 </t>
  </si>
  <si>
    <t>EMBOÇO OU MASSA ÚNICA EM ARGAMASSA TRAÇO 1:2:8, PREPARO MECÂNICO COM BETONEIRA 400 L, APLICADA MANUALMENTE EM PANOS CEGOS DE FACHADA (SEM PRESENÇA DE VÃOS), ESPESSURA DE 25 MM. AF_06/2014</t>
  </si>
  <si>
    <t xml:space="preserve"> 6.4 </t>
  </si>
  <si>
    <t xml:space="preserve"> 110763 </t>
  </si>
  <si>
    <t>Reboco com argamassa 1:6:Adit. Plast.</t>
  </si>
  <si>
    <t xml:space="preserve"> 7 </t>
  </si>
  <si>
    <t>PISOS</t>
  </si>
  <si>
    <t xml:space="preserve"> 7.1 </t>
  </si>
  <si>
    <t xml:space="preserve"> 130725 </t>
  </si>
  <si>
    <t>Lajota ceramica -  (Padrão Alto)</t>
  </si>
  <si>
    <t xml:space="preserve"> 7.2 </t>
  </si>
  <si>
    <t xml:space="preserve"> 87765 </t>
  </si>
  <si>
    <t>CONTRAPISO EM ARGAMASSA TRAÇO 1:4 (CIMENTO E AREIA), PREPARO MECÂNICO COM BETONEIRA 400 L, APLICADO EM ÁREAS MOLHADAS SOBRE IMPERMEABILIZAÇÃO, ACABAMENTO NÃO REFORÇADO, ESPESSURA 4CM. AF_07/2021</t>
  </si>
  <si>
    <t xml:space="preserve"> 7.3 </t>
  </si>
  <si>
    <t xml:space="preserve"> 92397 </t>
  </si>
  <si>
    <t>EXECUÇÃO DE PÁTIO/ESTACIONAMENTO EM PISO INTERTRAVADO, COM BLOCO RETANGULAR COR NATURAL DE 20 X 10 CM, ESPESSURA 6 CM. AF_12/2015</t>
  </si>
  <si>
    <t xml:space="preserve"> 8 </t>
  </si>
  <si>
    <t>PINTURA</t>
  </si>
  <si>
    <t xml:space="preserve"> 8.1 </t>
  </si>
  <si>
    <t xml:space="preserve"> 150730 </t>
  </si>
  <si>
    <t>PVA interna c/ massa acrilica e selador</t>
  </si>
  <si>
    <t xml:space="preserve"> 9 </t>
  </si>
  <si>
    <t>INSTALAÇÕES ELÉTRICAS</t>
  </si>
  <si>
    <t xml:space="preserve"> 9.1 </t>
  </si>
  <si>
    <t xml:space="preserve"> 9.2 </t>
  </si>
  <si>
    <t xml:space="preserve"> 101880 </t>
  </si>
  <si>
    <t>QUADRO DE DISTRIBUIÇÃO DE ENERGIA EM CHAPA DE AÇO GALVANIZADO, DE EMBUTIR, COM BARRAMENTO TRIFÁSICO, PARA 30 DISJUNTORES DIN 150A - FORNECIMENTO E INSTALAÇÃO. AF_10/2020</t>
  </si>
  <si>
    <t>UN</t>
  </si>
  <si>
    <t xml:space="preserve"> 9.3 </t>
  </si>
  <si>
    <t xml:space="preserve"> 100623 </t>
  </si>
  <si>
    <t>POSTE DE AÇO CONICO CONTÍNUO CURVO DUPLO, ENGASTADO, H=9M, INCLUSIVE LUMINÁRIAS, SEM LÂMPADAS - FORNECIMENTO E INSTALACAO. AF_11/2019</t>
  </si>
  <si>
    <t xml:space="preserve"> 10 </t>
  </si>
  <si>
    <t>OUTROS</t>
  </si>
  <si>
    <t xml:space="preserve"> 10.1 </t>
  </si>
  <si>
    <t xml:space="preserve"> 99839 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</si>
  <si>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</si>
  <si>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M</t>
  </si>
  <si>
    <t xml:space="preserve"> 10.2 </t>
  </si>
  <si>
    <t xml:space="preserve"> 130495 </t>
  </si>
  <si>
    <t>Granito preto e=2cm</t>
  </si>
  <si>
    <t xml:space="preserve"> 10.3 </t>
  </si>
  <si>
    <t xml:space="preserve"> 73480 </t>
  </si>
  <si>
    <t>CUSTO HORARIO PRODUTIVO - GUINDASTE MUNK 640/18 - 8T S/CAMINHAO MERCE-DES BENZ 1418/51 - 184 HP</t>
  </si>
  <si>
    <t>H</t>
  </si>
  <si>
    <t xml:space="preserve"> 10.4 </t>
  </si>
  <si>
    <t xml:space="preserve"> 00058 </t>
  </si>
  <si>
    <t>Próprio</t>
  </si>
  <si>
    <t>ESTÁTUA CRISTO REDENTOR H: 10 M, FIXADO NO LOCAL</t>
  </si>
  <si>
    <t xml:space="preserve"> 10.5 </t>
  </si>
  <si>
    <t xml:space="preserve"> 103304 </t>
  </si>
  <si>
    <t>INSTALAÇÃO DE BANCO METÁLICO COM ENCOSTO, 1,60 M DE COMPRIMENTO, EM TUBO DE AÇO CARBONO COM PINTURA ELETROSTÁTICA, SOBRE PISO DE CONCRETO EXISTENTE. AF_11/2021</t>
  </si>
  <si>
    <t xml:space="preserve"> 10.6 </t>
  </si>
  <si>
    <t xml:space="preserve"> 260168 </t>
  </si>
  <si>
    <t>Plantio de grama (incl. terra preta)</t>
  </si>
  <si>
    <t xml:space="preserve"> 10.7 </t>
  </si>
  <si>
    <t xml:space="preserve"> 94280 </t>
  </si>
  <si>
    <t>ASSENTAMENTO DE GUIA (MEIO-FIO) EM TRECHO CURVO, CONFECCIONADA EM CONCRETO PRÉ-FABRICADO, DIMENSÕES 39X6,5X6,5X19 CM (COMPRIMENTO X BASE INFERIOR X BASE SUPERIOR X ALTURA), PARA DELIMITAÇÃO DE JARDINS, PRAÇAS OU PASSEIOS. AF_05/2016</t>
  </si>
  <si>
    <t xml:space="preserve"> 11 </t>
  </si>
  <si>
    <t>LIMPEZA FINAL</t>
  </si>
  <si>
    <t xml:space="preserve"> 11.1 </t>
  </si>
  <si>
    <t xml:space="preserve"> 270220 </t>
  </si>
  <si>
    <t>Limpeza geral e entrega da obra</t>
  </si>
  <si>
    <t/>
  </si>
  <si>
    <t>Total sem BDI</t>
  </si>
  <si>
    <t>Total do BDI</t>
  </si>
  <si>
    <t>Total Geral</t>
  </si>
  <si>
    <t>MUNICÍPIO: NOVO PROGRESSO</t>
  </si>
  <si>
    <t>OBRA: Construção de monumento Cristo Redentor e urbanização do entorno</t>
  </si>
  <si>
    <t>ENDEREÇO: Rua Antonio Vicente Teixeira, Bairro Jardim Europa</t>
  </si>
  <si>
    <t>Valor Unit sem BDI</t>
  </si>
  <si>
    <t>VALOR DA MEDIÇÃO</t>
  </si>
  <si>
    <t>QUANTIDADE</t>
  </si>
  <si>
    <t>VALOR ACUMULADO</t>
  </si>
  <si>
    <t>% ACUMULADO</t>
  </si>
  <si>
    <t>% MEDIDO NO PERÍODO</t>
  </si>
  <si>
    <t>VALOR</t>
  </si>
  <si>
    <t>total item 1</t>
  </si>
  <si>
    <t>total item 2</t>
  </si>
  <si>
    <t>total item 3</t>
  </si>
  <si>
    <t>total item 4</t>
  </si>
  <si>
    <t>total item 5</t>
  </si>
  <si>
    <t>total item 6</t>
  </si>
  <si>
    <t>total item 7</t>
  </si>
  <si>
    <t>total item 8</t>
  </si>
  <si>
    <t>total item 9</t>
  </si>
  <si>
    <t>total item 10</t>
  </si>
  <si>
    <t>total item 11</t>
  </si>
  <si>
    <t>TOTAL MEDIDO</t>
  </si>
  <si>
    <t>IMPORTA A PRESENTE MEDIÇÃO EM:</t>
  </si>
  <si>
    <t>CONTRATADA:</t>
  </si>
  <si>
    <t>___________________________
ANDERSON FERNANDO LISIAK
ENGENHEIRO CIVIL
CREA/MT N° 122020342-4</t>
  </si>
  <si>
    <t>FISCALIZAÇÃO PREFEITURA:</t>
  </si>
  <si>
    <t>________________________________________</t>
  </si>
  <si>
    <t>Assinatura</t>
  </si>
  <si>
    <t>Periodo medição: 29/08/2023 a 26/08/2023</t>
  </si>
  <si>
    <t>9ª MEDIÇÃO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</si>
</sst>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R$&quot;\ #,##0.00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6.5"/>
      <color rgb="FF0070C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7" fillId="0" borderId="2" xfId="0" applyFont="1" applyBorder="1"/>
    <xf numFmtId="0" fontId="7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64" fontId="3" fillId="2" borderId="0" xfId="2" applyNumberFormat="1" applyFont="1" applyFill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right" vertical="center"/>
    </xf>
    <xf numFmtId="0" fontId="10" fillId="0" borderId="0" xfId="0" applyFont="1"/>
    <xf numFmtId="0" fontId="2" fillId="2" borderId="0" xfId="0" applyFont="1" applyFill="1" applyAlignment="1">
      <alignment wrapText="1"/>
    </xf>
    <xf numFmtId="0" fontId="8" fillId="0" borderId="3" xfId="0" applyFont="1" applyBorder="1"/>
    <xf numFmtId="0" fontId="8" fillId="0" borderId="0" xfId="0" applyFont="1"/>
    <xf numFmtId="0" fontId="11" fillId="6" borderId="5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distributed"/>
    </xf>
    <xf numFmtId="10" fontId="11" fillId="6" borderId="5" xfId="0" applyNumberFormat="1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vertical="center"/>
    </xf>
    <xf numFmtId="166" fontId="0" fillId="6" borderId="5" xfId="0" applyNumberFormat="1" applyFill="1" applyBorder="1"/>
    <xf numFmtId="165" fontId="0" fillId="6" borderId="5" xfId="0" applyNumberFormat="1" applyFill="1" applyBorder="1"/>
    <xf numFmtId="9" fontId="0" fillId="6" borderId="5" xfId="2" applyFont="1" applyFill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12" fillId="6" borderId="6" xfId="0" applyFont="1" applyFill="1" applyBorder="1" applyAlignment="1">
      <alignment horizontal="center" vertical="center"/>
    </xf>
    <xf numFmtId="165" fontId="12" fillId="6" borderId="7" xfId="0" applyNumberFormat="1" applyFont="1" applyFill="1" applyBorder="1" applyAlignment="1">
      <alignment horizontal="center" vertical="center"/>
    </xf>
    <xf numFmtId="10" fontId="12" fillId="6" borderId="7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1" fillId="6" borderId="5" xfId="0" applyFont="1" applyFill="1" applyBorder="1" applyAlignment="1">
      <alignment horizontal="center" vertical="center"/>
    </xf>
    <xf numFmtId="165" fontId="14" fillId="7" borderId="3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Alignment="1">
      <alignment horizontal="center" vertical="center"/>
    </xf>
    <xf numFmtId="165" fontId="14" fillId="7" borderId="11" xfId="0" applyNumberFormat="1" applyFont="1" applyFill="1" applyBorder="1" applyAlignment="1">
      <alignment horizontal="center" vertical="center"/>
    </xf>
    <xf numFmtId="165" fontId="14" fillId="7" borderId="12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13" fillId="7" borderId="8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99062</xdr:rowOff>
    </xdr:from>
    <xdr:to>
      <xdr:col>5</xdr:col>
      <xdr:colOff>419100</xdr:colOff>
      <xdr:row>0</xdr:row>
      <xdr:rowOff>1439738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3752869A-CF2B-498C-AC27-94D32A5B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2"/>
          <a:ext cx="6507480" cy="1340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9455-DA13-428C-86A9-8883F3B3B469}">
  <dimension ref="A1:N74"/>
  <sheetViews>
    <sheetView tabSelected="1" zoomScale="90" zoomScaleNormal="90" workbookViewId="0">
      <selection activeCell="J8" sqref="J8:M8"/>
    </sheetView>
  </sheetViews>
  <sheetFormatPr defaultRowHeight="14.4" x14ac:dyDescent="0.3"/>
  <cols>
    <col min="1" max="2" width="11.109375" bestFit="1" customWidth="1"/>
    <col min="3" max="3" width="14.6640625" bestFit="1" customWidth="1"/>
    <col min="4" max="4" width="49.88671875" customWidth="1"/>
    <col min="6" max="6" width="14.44140625" bestFit="1" customWidth="1"/>
    <col min="7" max="7" width="14.44140625" customWidth="1"/>
    <col min="8" max="8" width="14.88671875" customWidth="1"/>
    <col min="9" max="9" width="12.88671875" customWidth="1"/>
    <col min="10" max="10" width="12.44140625" customWidth="1"/>
    <col min="11" max="11" width="13.6640625" bestFit="1" customWidth="1"/>
    <col min="12" max="12" width="10" bestFit="1" customWidth="1"/>
    <col min="14" max="14" width="13.6640625" bestFit="1" customWidth="1"/>
  </cols>
  <sheetData>
    <row r="1" spans="1:14" ht="120" customHeight="1" x14ac:dyDescent="0.3">
      <c r="A1" s="87"/>
      <c r="B1" s="87"/>
      <c r="C1" s="87"/>
      <c r="D1" s="87"/>
    </row>
    <row r="2" spans="1:14" x14ac:dyDescent="0.3">
      <c r="A2" s="1"/>
      <c r="B2" s="1"/>
      <c r="C2" s="1"/>
      <c r="D2" s="1" t="s">
        <v>0</v>
      </c>
      <c r="E2" s="88" t="s">
        <v>1</v>
      </c>
      <c r="F2" s="88"/>
      <c r="G2" s="1"/>
      <c r="H2" s="2" t="s">
        <v>2</v>
      </c>
      <c r="I2" s="1"/>
    </row>
    <row r="3" spans="1:14" ht="27.6" customHeight="1" x14ac:dyDescent="0.3">
      <c r="A3" s="3"/>
      <c r="B3" s="3"/>
      <c r="C3" s="3"/>
      <c r="D3" s="3"/>
      <c r="E3" s="89" t="s">
        <v>3</v>
      </c>
      <c r="F3" s="89"/>
      <c r="G3" s="3"/>
      <c r="H3" s="26">
        <v>1.24995832</v>
      </c>
      <c r="I3" s="3"/>
    </row>
    <row r="4" spans="1:14" ht="14.4" customHeight="1" x14ac:dyDescent="0.3">
      <c r="A4" s="25"/>
      <c r="B4" s="25"/>
      <c r="C4" s="22" t="s">
        <v>163</v>
      </c>
      <c r="D4" s="23"/>
      <c r="E4" s="25"/>
      <c r="F4" s="25"/>
      <c r="G4" s="25"/>
      <c r="H4" s="25"/>
      <c r="I4" s="25"/>
    </row>
    <row r="5" spans="1:14" ht="14.4" customHeight="1" x14ac:dyDescent="0.3">
      <c r="A5" s="90" t="s">
        <v>162</v>
      </c>
      <c r="B5" s="90"/>
      <c r="C5" s="90"/>
      <c r="D5" s="24"/>
      <c r="E5" s="24"/>
      <c r="F5" s="24"/>
      <c r="G5" s="31"/>
      <c r="H5" s="31"/>
      <c r="I5" s="31"/>
      <c r="J5" s="68" t="s">
        <v>190</v>
      </c>
      <c r="K5" s="68"/>
      <c r="L5" s="68"/>
      <c r="M5" s="68"/>
      <c r="N5" s="68"/>
    </row>
    <row r="6" spans="1:14" ht="14.4" customHeight="1" x14ac:dyDescent="0.3">
      <c r="A6" s="32" t="s">
        <v>164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4" ht="14.4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69" t="s">
        <v>191</v>
      </c>
      <c r="K7" s="69"/>
      <c r="L7" s="69"/>
      <c r="M7" s="69"/>
      <c r="N7" s="69"/>
    </row>
    <row r="8" spans="1:14" ht="14.4" customHeight="1" x14ac:dyDescent="0.3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69" t="s">
        <v>166</v>
      </c>
      <c r="K8" s="69"/>
      <c r="L8" s="69"/>
      <c r="M8" s="69"/>
      <c r="N8" s="35">
        <f>N61</f>
        <v>94175.16</v>
      </c>
    </row>
    <row r="9" spans="1:14" ht="30" customHeight="1" x14ac:dyDescent="0.3">
      <c r="A9" s="5" t="s">
        <v>5</v>
      </c>
      <c r="B9" s="6" t="s">
        <v>6</v>
      </c>
      <c r="C9" s="5" t="s">
        <v>7</v>
      </c>
      <c r="D9" s="5" t="s">
        <v>8</v>
      </c>
      <c r="E9" s="7" t="s">
        <v>9</v>
      </c>
      <c r="F9" s="6" t="s">
        <v>10</v>
      </c>
      <c r="G9" s="7" t="s">
        <v>165</v>
      </c>
      <c r="H9" s="7" t="s">
        <v>11</v>
      </c>
      <c r="I9" s="6" t="s">
        <v>12</v>
      </c>
      <c r="J9" s="34" t="s">
        <v>167</v>
      </c>
      <c r="K9" s="36" t="s">
        <v>168</v>
      </c>
      <c r="L9" s="36" t="s">
        <v>169</v>
      </c>
      <c r="M9" s="36" t="s">
        <v>170</v>
      </c>
      <c r="N9" s="34" t="s">
        <v>171</v>
      </c>
    </row>
    <row r="10" spans="1:14" ht="24" customHeight="1" x14ac:dyDescent="0.3">
      <c r="A10" s="8" t="s">
        <v>13</v>
      </c>
      <c r="B10" s="8"/>
      <c r="C10" s="8"/>
      <c r="D10" s="8" t="s">
        <v>14</v>
      </c>
      <c r="E10" s="8"/>
      <c r="F10" s="9"/>
      <c r="G10" s="9"/>
      <c r="H10" s="8"/>
      <c r="I10" s="10">
        <f>SUM(I11:I15)</f>
        <v>29719.196510068003</v>
      </c>
      <c r="J10" s="37" t="s">
        <v>172</v>
      </c>
      <c r="K10" s="38">
        <f>SUM(K11:K15)</f>
        <v>29719.196510068003</v>
      </c>
      <c r="L10" s="37">
        <f>K10/I10</f>
        <v>1</v>
      </c>
      <c r="M10" s="39">
        <f t="shared" ref="M10" si="0">N10/I10</f>
        <v>0</v>
      </c>
      <c r="N10" s="38">
        <f>SUM(N11:N15)</f>
        <v>0</v>
      </c>
    </row>
    <row r="11" spans="1:14" ht="24" customHeight="1" x14ac:dyDescent="0.3">
      <c r="A11" s="43" t="s">
        <v>15</v>
      </c>
      <c r="B11" s="44" t="s">
        <v>16</v>
      </c>
      <c r="C11" s="43" t="s">
        <v>17</v>
      </c>
      <c r="D11" s="43" t="s">
        <v>18</v>
      </c>
      <c r="E11" s="45" t="s">
        <v>19</v>
      </c>
      <c r="F11" s="44">
        <v>1</v>
      </c>
      <c r="G11" s="46">
        <v>6158.29</v>
      </c>
      <c r="H11" s="46">
        <f>G11*H3</f>
        <v>7697.6058224727994</v>
      </c>
      <c r="I11" s="46">
        <f>H11*F11</f>
        <v>7697.6058224727994</v>
      </c>
      <c r="J11" s="40">
        <f>F11*L11</f>
        <v>1</v>
      </c>
      <c r="K11" s="41">
        <f t="shared" ref="K11" si="1">I11*L11</f>
        <v>7697.6058224727994</v>
      </c>
      <c r="L11" s="42">
        <v>1</v>
      </c>
      <c r="M11" s="42">
        <v>0</v>
      </c>
      <c r="N11" s="41">
        <f t="shared" ref="N11" si="2">I11*M11</f>
        <v>0</v>
      </c>
    </row>
    <row r="12" spans="1:14" ht="36" customHeight="1" x14ac:dyDescent="0.3">
      <c r="A12" s="43" t="s">
        <v>20</v>
      </c>
      <c r="B12" s="44" t="s">
        <v>21</v>
      </c>
      <c r="C12" s="43" t="s">
        <v>22</v>
      </c>
      <c r="D12" s="43" t="s">
        <v>23</v>
      </c>
      <c r="E12" s="45" t="s">
        <v>24</v>
      </c>
      <c r="F12" s="44">
        <v>15</v>
      </c>
      <c r="G12" s="46">
        <v>893.99</v>
      </c>
      <c r="H12" s="46">
        <f>G12*H3</f>
        <v>1117.4502384968</v>
      </c>
      <c r="I12" s="46">
        <f t="shared" ref="I12:I15" si="3">H12*F12</f>
        <v>16761.753577452</v>
      </c>
      <c r="J12" s="40">
        <f t="shared" ref="J12:J15" si="4">F12*L12</f>
        <v>15</v>
      </c>
      <c r="K12" s="41">
        <f t="shared" ref="K12:K15" si="5">I12*L12</f>
        <v>16761.753577452</v>
      </c>
      <c r="L12" s="42">
        <v>1</v>
      </c>
      <c r="M12" s="42">
        <v>0</v>
      </c>
      <c r="N12" s="41">
        <f t="shared" ref="N12:N15" si="6">I12*M12</f>
        <v>0</v>
      </c>
    </row>
    <row r="13" spans="1:14" ht="24" customHeight="1" x14ac:dyDescent="0.3">
      <c r="A13" s="43" t="s">
        <v>25</v>
      </c>
      <c r="B13" s="44" t="s">
        <v>26</v>
      </c>
      <c r="C13" s="43" t="s">
        <v>22</v>
      </c>
      <c r="D13" s="43" t="s">
        <v>27</v>
      </c>
      <c r="E13" s="45" t="s">
        <v>24</v>
      </c>
      <c r="F13" s="44">
        <v>6</v>
      </c>
      <c r="G13" s="46">
        <v>541.62</v>
      </c>
      <c r="H13" s="46">
        <f>G13*H3</f>
        <v>677.00242527839998</v>
      </c>
      <c r="I13" s="46">
        <f t="shared" si="3"/>
        <v>4062.0145516703997</v>
      </c>
      <c r="J13" s="40">
        <f t="shared" si="4"/>
        <v>6</v>
      </c>
      <c r="K13" s="41">
        <f t="shared" si="5"/>
        <v>4062.0145516703997</v>
      </c>
      <c r="L13" s="42">
        <v>1</v>
      </c>
      <c r="M13" s="42">
        <v>0</v>
      </c>
      <c r="N13" s="41">
        <f t="shared" si="6"/>
        <v>0</v>
      </c>
    </row>
    <row r="14" spans="1:14" ht="24" customHeight="1" x14ac:dyDescent="0.3">
      <c r="A14" s="43" t="s">
        <v>28</v>
      </c>
      <c r="B14" s="44" t="s">
        <v>29</v>
      </c>
      <c r="C14" s="43" t="s">
        <v>17</v>
      </c>
      <c r="D14" s="43" t="s">
        <v>30</v>
      </c>
      <c r="E14" s="45" t="s">
        <v>31</v>
      </c>
      <c r="F14" s="44">
        <v>1</v>
      </c>
      <c r="G14" s="46">
        <v>466.07</v>
      </c>
      <c r="H14" s="46">
        <f>G14*H3</f>
        <v>582.5680742024</v>
      </c>
      <c r="I14" s="46">
        <f t="shared" si="3"/>
        <v>582.5680742024</v>
      </c>
      <c r="J14" s="40">
        <f t="shared" si="4"/>
        <v>1</v>
      </c>
      <c r="K14" s="41">
        <f t="shared" si="5"/>
        <v>582.5680742024</v>
      </c>
      <c r="L14" s="42">
        <v>1</v>
      </c>
      <c r="M14" s="42">
        <v>0</v>
      </c>
      <c r="N14" s="41">
        <f t="shared" si="6"/>
        <v>0</v>
      </c>
    </row>
    <row r="15" spans="1:14" ht="24" customHeight="1" x14ac:dyDescent="0.3">
      <c r="A15" s="43" t="s">
        <v>32</v>
      </c>
      <c r="B15" s="44" t="s">
        <v>33</v>
      </c>
      <c r="C15" s="43" t="s">
        <v>17</v>
      </c>
      <c r="D15" s="43" t="s">
        <v>34</v>
      </c>
      <c r="E15" s="45" t="s">
        <v>31</v>
      </c>
      <c r="F15" s="44">
        <v>1</v>
      </c>
      <c r="G15" s="46">
        <v>492.22</v>
      </c>
      <c r="H15" s="46">
        <f>G15*H3</f>
        <v>615.25448427039998</v>
      </c>
      <c r="I15" s="46">
        <f t="shared" si="3"/>
        <v>615.25448427039998</v>
      </c>
      <c r="J15" s="40">
        <f t="shared" si="4"/>
        <v>1</v>
      </c>
      <c r="K15" s="41">
        <f t="shared" si="5"/>
        <v>615.25448427039998</v>
      </c>
      <c r="L15" s="42">
        <v>1</v>
      </c>
      <c r="M15" s="42">
        <v>0</v>
      </c>
      <c r="N15" s="41">
        <f t="shared" si="6"/>
        <v>0</v>
      </c>
    </row>
    <row r="16" spans="1:14" ht="24" customHeight="1" x14ac:dyDescent="0.3">
      <c r="A16" s="8" t="s">
        <v>35</v>
      </c>
      <c r="B16" s="8"/>
      <c r="C16" s="8"/>
      <c r="D16" s="8" t="s">
        <v>36</v>
      </c>
      <c r="E16" s="8"/>
      <c r="F16" s="9"/>
      <c r="G16" s="8"/>
      <c r="H16" s="8"/>
      <c r="I16" s="10">
        <f>SUM(I17:I20)</f>
        <v>39459.496718668001</v>
      </c>
      <c r="J16" s="37" t="s">
        <v>173</v>
      </c>
      <c r="K16" s="38">
        <f>SUM(K17:K20)</f>
        <v>39459.496718668001</v>
      </c>
      <c r="L16" s="37">
        <f>K16/I16</f>
        <v>1</v>
      </c>
      <c r="M16" s="39">
        <f t="shared" ref="M16" si="7">N16/I16</f>
        <v>0</v>
      </c>
      <c r="N16" s="38">
        <f>SUM(N17:N20)</f>
        <v>0</v>
      </c>
    </row>
    <row r="17" spans="1:14" ht="36" customHeight="1" x14ac:dyDescent="0.3">
      <c r="A17" s="11" t="s">
        <v>37</v>
      </c>
      <c r="B17" s="12" t="s">
        <v>38</v>
      </c>
      <c r="C17" s="11" t="s">
        <v>22</v>
      </c>
      <c r="D17" s="11" t="s">
        <v>39</v>
      </c>
      <c r="E17" s="13" t="s">
        <v>40</v>
      </c>
      <c r="F17" s="12">
        <v>60</v>
      </c>
      <c r="G17" s="14">
        <v>85.54</v>
      </c>
      <c r="H17" s="14">
        <f>G17*H3</f>
        <v>106.92143469280001</v>
      </c>
      <c r="I17" s="14">
        <f t="shared" ref="I17:I20" si="8">H17*F17</f>
        <v>6415.2860815680006</v>
      </c>
      <c r="J17" s="40">
        <f t="shared" ref="J17:J20" si="9">F17*L17</f>
        <v>60</v>
      </c>
      <c r="K17" s="41">
        <f t="shared" ref="K17:K20" si="10">I17*L17</f>
        <v>6415.2860815680006</v>
      </c>
      <c r="L17" s="42">
        <v>1</v>
      </c>
      <c r="M17" s="42">
        <v>0</v>
      </c>
      <c r="N17" s="41">
        <f t="shared" ref="N17:N20" si="11">I17*M17</f>
        <v>0</v>
      </c>
    </row>
    <row r="18" spans="1:14" ht="24" customHeight="1" x14ac:dyDescent="0.3">
      <c r="A18" s="11" t="s">
        <v>41</v>
      </c>
      <c r="B18" s="12" t="s">
        <v>42</v>
      </c>
      <c r="C18" s="11" t="s">
        <v>22</v>
      </c>
      <c r="D18" s="11" t="s">
        <v>43</v>
      </c>
      <c r="E18" s="13" t="s">
        <v>40</v>
      </c>
      <c r="F18" s="12">
        <v>46</v>
      </c>
      <c r="G18" s="14">
        <v>45.09</v>
      </c>
      <c r="H18" s="14">
        <f>G18*H3</f>
        <v>56.360620648800001</v>
      </c>
      <c r="I18" s="14">
        <f t="shared" si="8"/>
        <v>2592.5885498448001</v>
      </c>
      <c r="J18" s="40">
        <f t="shared" si="9"/>
        <v>46</v>
      </c>
      <c r="K18" s="41">
        <f t="shared" si="10"/>
        <v>2592.5885498448001</v>
      </c>
      <c r="L18" s="42">
        <v>1</v>
      </c>
      <c r="M18" s="42">
        <v>0</v>
      </c>
      <c r="N18" s="41">
        <f t="shared" si="11"/>
        <v>0</v>
      </c>
    </row>
    <row r="19" spans="1:14" ht="24" customHeight="1" x14ac:dyDescent="0.3">
      <c r="A19" s="11" t="s">
        <v>44</v>
      </c>
      <c r="B19" s="12" t="s">
        <v>45</v>
      </c>
      <c r="C19" s="11" t="s">
        <v>22</v>
      </c>
      <c r="D19" s="11" t="s">
        <v>46</v>
      </c>
      <c r="E19" s="13" t="s">
        <v>40</v>
      </c>
      <c r="F19" s="12">
        <v>67</v>
      </c>
      <c r="G19" s="14">
        <v>76.33</v>
      </c>
      <c r="H19" s="14">
        <f>G19*H3</f>
        <v>95.409318565599989</v>
      </c>
      <c r="I19" s="14">
        <f t="shared" si="8"/>
        <v>6392.4243438951989</v>
      </c>
      <c r="J19" s="40">
        <f t="shared" si="9"/>
        <v>67</v>
      </c>
      <c r="K19" s="41">
        <f t="shared" si="10"/>
        <v>6392.4243438951989</v>
      </c>
      <c r="L19" s="42">
        <v>1</v>
      </c>
      <c r="M19" s="42">
        <v>0</v>
      </c>
      <c r="N19" s="41">
        <f t="shared" si="11"/>
        <v>0</v>
      </c>
    </row>
    <row r="20" spans="1:14" ht="48" customHeight="1" x14ac:dyDescent="0.3">
      <c r="A20" s="11" t="s">
        <v>47</v>
      </c>
      <c r="B20" s="12" t="s">
        <v>48</v>
      </c>
      <c r="C20" s="11" t="s">
        <v>22</v>
      </c>
      <c r="D20" s="11" t="s">
        <v>49</v>
      </c>
      <c r="E20" s="13" t="s">
        <v>40</v>
      </c>
      <c r="F20" s="12">
        <v>1200</v>
      </c>
      <c r="G20" s="14">
        <v>16.04</v>
      </c>
      <c r="H20" s="14">
        <f>G20*H3</f>
        <v>20.049331452799997</v>
      </c>
      <c r="I20" s="14">
        <f t="shared" si="8"/>
        <v>24059.197743359997</v>
      </c>
      <c r="J20" s="40">
        <f t="shared" si="9"/>
        <v>1200</v>
      </c>
      <c r="K20" s="41">
        <f t="shared" si="10"/>
        <v>24059.197743359997</v>
      </c>
      <c r="L20" s="42">
        <v>1</v>
      </c>
      <c r="M20" s="42">
        <v>0</v>
      </c>
      <c r="N20" s="41">
        <f t="shared" si="11"/>
        <v>0</v>
      </c>
    </row>
    <row r="21" spans="1:14" ht="24" customHeight="1" x14ac:dyDescent="0.3">
      <c r="A21" s="8" t="s">
        <v>50</v>
      </c>
      <c r="B21" s="8"/>
      <c r="C21" s="8"/>
      <c r="D21" s="8" t="s">
        <v>51</v>
      </c>
      <c r="E21" s="8"/>
      <c r="F21" s="9"/>
      <c r="G21" s="8"/>
      <c r="H21" s="8"/>
      <c r="I21" s="10">
        <f>SUM(I22:I26)</f>
        <v>350032.65312202717</v>
      </c>
      <c r="J21" s="37" t="s">
        <v>174</v>
      </c>
      <c r="K21" s="38">
        <f>SUM(K22:K26)</f>
        <v>350032.65312202717</v>
      </c>
      <c r="L21" s="37">
        <f>K21/I21</f>
        <v>1</v>
      </c>
      <c r="M21" s="39">
        <f t="shared" ref="M21" si="12">N21/I21</f>
        <v>0</v>
      </c>
      <c r="N21" s="38">
        <f>SUM(N22:N26)</f>
        <v>0</v>
      </c>
    </row>
    <row r="22" spans="1:14" ht="36" customHeight="1" x14ac:dyDescent="0.3">
      <c r="A22" s="11" t="s">
        <v>52</v>
      </c>
      <c r="B22" s="12" t="s">
        <v>53</v>
      </c>
      <c r="C22" s="11" t="s">
        <v>22</v>
      </c>
      <c r="D22" s="11" t="s">
        <v>54</v>
      </c>
      <c r="E22" s="13" t="s">
        <v>40</v>
      </c>
      <c r="F22" s="12">
        <v>18</v>
      </c>
      <c r="G22" s="14">
        <v>804.84</v>
      </c>
      <c r="H22" s="14">
        <f>G22*H3</f>
        <v>1006.0164542688</v>
      </c>
      <c r="I22" s="14">
        <f t="shared" ref="I22:I26" si="13">H22*F22</f>
        <v>18108.296176838401</v>
      </c>
      <c r="J22" s="40">
        <f t="shared" ref="J22:J26" si="14">F22*L22</f>
        <v>18</v>
      </c>
      <c r="K22" s="41">
        <f t="shared" ref="K22:K26" si="15">I22*L22</f>
        <v>18108.296176838401</v>
      </c>
      <c r="L22" s="42">
        <v>1</v>
      </c>
      <c r="M22" s="42">
        <v>0</v>
      </c>
      <c r="N22" s="41">
        <f t="shared" ref="N22:N26" si="16">I22*M22</f>
        <v>0</v>
      </c>
    </row>
    <row r="23" spans="1:14" ht="39.6" x14ac:dyDescent="0.3">
      <c r="A23" s="11" t="s">
        <v>55</v>
      </c>
      <c r="B23" s="12" t="s">
        <v>56</v>
      </c>
      <c r="C23" s="11" t="s">
        <v>22</v>
      </c>
      <c r="D23" s="11" t="s">
        <v>57</v>
      </c>
      <c r="E23" s="13" t="s">
        <v>58</v>
      </c>
      <c r="F23" s="12">
        <v>1350</v>
      </c>
      <c r="G23" s="14">
        <v>14.67</v>
      </c>
      <c r="H23" s="14">
        <f>G23*H3</f>
        <v>18.336888554399998</v>
      </c>
      <c r="I23" s="14">
        <f t="shared" si="13"/>
        <v>24754.799548439998</v>
      </c>
      <c r="J23" s="40">
        <f t="shared" si="14"/>
        <v>1350</v>
      </c>
      <c r="K23" s="41">
        <f t="shared" si="15"/>
        <v>24754.799548439998</v>
      </c>
      <c r="L23" s="42">
        <v>1</v>
      </c>
      <c r="M23" s="42">
        <v>0</v>
      </c>
      <c r="N23" s="41">
        <f t="shared" si="16"/>
        <v>0</v>
      </c>
    </row>
    <row r="24" spans="1:14" ht="52.8" x14ac:dyDescent="0.3">
      <c r="A24" s="11" t="s">
        <v>59</v>
      </c>
      <c r="B24" s="12" t="s">
        <v>60</v>
      </c>
      <c r="C24" s="11" t="s">
        <v>22</v>
      </c>
      <c r="D24" s="11" t="s">
        <v>61</v>
      </c>
      <c r="E24" s="13" t="s">
        <v>24</v>
      </c>
      <c r="F24" s="12">
        <v>98</v>
      </c>
      <c r="G24" s="14">
        <v>111.08</v>
      </c>
      <c r="H24" s="14">
        <f>G24*H3</f>
        <v>138.84537018559999</v>
      </c>
      <c r="I24" s="14">
        <f t="shared" si="13"/>
        <v>13606.846278188799</v>
      </c>
      <c r="J24" s="40">
        <f t="shared" si="14"/>
        <v>98</v>
      </c>
      <c r="K24" s="41">
        <f t="shared" si="15"/>
        <v>13606.846278188799</v>
      </c>
      <c r="L24" s="42">
        <v>1</v>
      </c>
      <c r="M24" s="42">
        <v>0</v>
      </c>
      <c r="N24" s="41">
        <f t="shared" si="16"/>
        <v>0</v>
      </c>
    </row>
    <row r="25" spans="1:14" ht="24" customHeight="1" x14ac:dyDescent="0.3">
      <c r="A25" s="15" t="s">
        <v>62</v>
      </c>
      <c r="B25" s="16" t="s">
        <v>63</v>
      </c>
      <c r="C25" s="15" t="s">
        <v>17</v>
      </c>
      <c r="D25" s="15" t="s">
        <v>64</v>
      </c>
      <c r="E25" s="17" t="s">
        <v>65</v>
      </c>
      <c r="F25" s="16">
        <v>600</v>
      </c>
      <c r="G25" s="18">
        <v>204</v>
      </c>
      <c r="H25" s="14">
        <f>G25*H3</f>
        <v>254.99149728</v>
      </c>
      <c r="I25" s="14">
        <f t="shared" si="13"/>
        <v>152994.89836799999</v>
      </c>
      <c r="J25" s="40">
        <f t="shared" si="14"/>
        <v>600</v>
      </c>
      <c r="K25" s="41">
        <f t="shared" si="15"/>
        <v>152994.89836799999</v>
      </c>
      <c r="L25" s="42">
        <v>1</v>
      </c>
      <c r="M25" s="42">
        <v>0</v>
      </c>
      <c r="N25" s="41">
        <f t="shared" si="16"/>
        <v>0</v>
      </c>
    </row>
    <row r="26" spans="1:14" ht="24" customHeight="1" x14ac:dyDescent="0.3">
      <c r="A26" s="15" t="s">
        <v>66</v>
      </c>
      <c r="B26" s="16" t="s">
        <v>67</v>
      </c>
      <c r="C26" s="15" t="s">
        <v>17</v>
      </c>
      <c r="D26" s="15" t="s">
        <v>68</v>
      </c>
      <c r="E26" s="17" t="s">
        <v>65</v>
      </c>
      <c r="F26" s="16">
        <v>600</v>
      </c>
      <c r="G26" s="18">
        <v>187.43</v>
      </c>
      <c r="H26" s="14">
        <f>G26*H3</f>
        <v>234.2796879176</v>
      </c>
      <c r="I26" s="14">
        <f t="shared" si="13"/>
        <v>140567.81275056</v>
      </c>
      <c r="J26" s="40">
        <f t="shared" si="14"/>
        <v>600</v>
      </c>
      <c r="K26" s="41">
        <f t="shared" si="15"/>
        <v>140567.81275056</v>
      </c>
      <c r="L26" s="42">
        <v>1</v>
      </c>
      <c r="M26" s="42">
        <v>0</v>
      </c>
      <c r="N26" s="41">
        <f t="shared" si="16"/>
        <v>0</v>
      </c>
    </row>
    <row r="27" spans="1:14" ht="24" customHeight="1" x14ac:dyDescent="0.3">
      <c r="A27" s="8" t="s">
        <v>69</v>
      </c>
      <c r="B27" s="8"/>
      <c r="C27" s="8"/>
      <c r="D27" s="8" t="s">
        <v>70</v>
      </c>
      <c r="E27" s="8"/>
      <c r="F27" s="9"/>
      <c r="G27" s="8"/>
      <c r="H27" s="8"/>
      <c r="I27" s="10">
        <f>SUM(I28:I33)</f>
        <v>279354.0721572155</v>
      </c>
      <c r="J27" s="37" t="s">
        <v>175</v>
      </c>
      <c r="K27" s="38">
        <f>SUM(K28:K33)</f>
        <v>279354.0721572155</v>
      </c>
      <c r="L27" s="37">
        <f>K27/I27</f>
        <v>1</v>
      </c>
      <c r="M27" s="39">
        <f t="shared" ref="M27" si="17">N27/I27</f>
        <v>0</v>
      </c>
      <c r="N27" s="38">
        <f>SUM(N28:N33)</f>
        <v>0</v>
      </c>
    </row>
    <row r="28" spans="1:14" ht="52.8" x14ac:dyDescent="0.3">
      <c r="A28" s="11" t="s">
        <v>71</v>
      </c>
      <c r="B28" s="12" t="s">
        <v>72</v>
      </c>
      <c r="C28" s="11" t="s">
        <v>22</v>
      </c>
      <c r="D28" s="11" t="s">
        <v>73</v>
      </c>
      <c r="E28" s="13" t="s">
        <v>40</v>
      </c>
      <c r="F28" s="12">
        <v>25.54</v>
      </c>
      <c r="G28" s="14">
        <v>3652.37</v>
      </c>
      <c r="H28" s="14">
        <f>G28*H3</f>
        <v>4565.3102692183993</v>
      </c>
      <c r="I28" s="14">
        <f t="shared" ref="I28:I33" si="18">H28*F28</f>
        <v>116598.02427583792</v>
      </c>
      <c r="J28" s="40">
        <f t="shared" ref="J28:J33" si="19">F28*L28</f>
        <v>25.54</v>
      </c>
      <c r="K28" s="41">
        <f t="shared" ref="K28:K33" si="20">I28*L28</f>
        <v>116598.02427583792</v>
      </c>
      <c r="L28" s="42">
        <v>1</v>
      </c>
      <c r="M28" s="42">
        <v>0</v>
      </c>
      <c r="N28" s="41">
        <f t="shared" ref="N28:N33" si="21">I28*M28</f>
        <v>0</v>
      </c>
    </row>
    <row r="29" spans="1:14" ht="60" customHeight="1" x14ac:dyDescent="0.3">
      <c r="A29" s="11" t="s">
        <v>74</v>
      </c>
      <c r="B29" s="12" t="s">
        <v>75</v>
      </c>
      <c r="C29" s="11" t="s">
        <v>22</v>
      </c>
      <c r="D29" s="11" t="s">
        <v>76</v>
      </c>
      <c r="E29" s="13" t="s">
        <v>40</v>
      </c>
      <c r="F29" s="12">
        <v>23</v>
      </c>
      <c r="G29" s="14">
        <v>785.76</v>
      </c>
      <c r="H29" s="14">
        <f>G29*H3</f>
        <v>982.16724952319998</v>
      </c>
      <c r="I29" s="14">
        <f t="shared" si="18"/>
        <v>22589.846739033601</v>
      </c>
      <c r="J29" s="40">
        <f t="shared" si="19"/>
        <v>23</v>
      </c>
      <c r="K29" s="41">
        <f t="shared" si="20"/>
        <v>22589.846739033601</v>
      </c>
      <c r="L29" s="42">
        <v>1</v>
      </c>
      <c r="M29" s="42">
        <v>0</v>
      </c>
      <c r="N29" s="41">
        <f t="shared" si="21"/>
        <v>0</v>
      </c>
    </row>
    <row r="30" spans="1:14" ht="36" customHeight="1" x14ac:dyDescent="0.3">
      <c r="A30" s="11" t="s">
        <v>77</v>
      </c>
      <c r="B30" s="12" t="s">
        <v>78</v>
      </c>
      <c r="C30" s="11" t="s">
        <v>22</v>
      </c>
      <c r="D30" s="11" t="s">
        <v>79</v>
      </c>
      <c r="E30" s="13" t="s">
        <v>58</v>
      </c>
      <c r="F30" s="12">
        <v>1350</v>
      </c>
      <c r="G30" s="14">
        <v>12.68</v>
      </c>
      <c r="H30" s="14">
        <f>G30*H3</f>
        <v>15.8494714976</v>
      </c>
      <c r="I30" s="14">
        <f t="shared" si="18"/>
        <v>21396.786521760001</v>
      </c>
      <c r="J30" s="40">
        <f t="shared" si="19"/>
        <v>1350</v>
      </c>
      <c r="K30" s="41">
        <f t="shared" si="20"/>
        <v>21396.786521760001</v>
      </c>
      <c r="L30" s="42">
        <v>1</v>
      </c>
      <c r="M30" s="42">
        <v>0</v>
      </c>
      <c r="N30" s="41">
        <f t="shared" si="21"/>
        <v>0</v>
      </c>
    </row>
    <row r="31" spans="1:14" ht="39.6" x14ac:dyDescent="0.3">
      <c r="A31" s="11" t="s">
        <v>80</v>
      </c>
      <c r="B31" s="12" t="s">
        <v>56</v>
      </c>
      <c r="C31" s="11" t="s">
        <v>22</v>
      </c>
      <c r="D31" s="11" t="s">
        <v>57</v>
      </c>
      <c r="E31" s="13" t="s">
        <v>58</v>
      </c>
      <c r="F31" s="12">
        <v>1350</v>
      </c>
      <c r="G31" s="14">
        <v>14.67</v>
      </c>
      <c r="H31" s="14">
        <f>G31*H3</f>
        <v>18.336888554399998</v>
      </c>
      <c r="I31" s="14">
        <f t="shared" si="18"/>
        <v>24754.799548439998</v>
      </c>
      <c r="J31" s="40">
        <f t="shared" si="19"/>
        <v>1350</v>
      </c>
      <c r="K31" s="41">
        <f t="shared" si="20"/>
        <v>24754.799548439998</v>
      </c>
      <c r="L31" s="42">
        <v>1</v>
      </c>
      <c r="M31" s="42">
        <v>0</v>
      </c>
      <c r="N31" s="41">
        <f t="shared" si="21"/>
        <v>0</v>
      </c>
    </row>
    <row r="32" spans="1:14" ht="39.6" x14ac:dyDescent="0.3">
      <c r="A32" s="11" t="s">
        <v>81</v>
      </c>
      <c r="B32" s="12" t="s">
        <v>82</v>
      </c>
      <c r="C32" s="11" t="s">
        <v>22</v>
      </c>
      <c r="D32" s="11" t="s">
        <v>83</v>
      </c>
      <c r="E32" s="13" t="s">
        <v>58</v>
      </c>
      <c r="F32" s="12">
        <v>1800</v>
      </c>
      <c r="G32" s="14">
        <v>13.09</v>
      </c>
      <c r="H32" s="14">
        <f>G32*H3</f>
        <v>16.361954408799999</v>
      </c>
      <c r="I32" s="14">
        <f t="shared" si="18"/>
        <v>29451.517935839998</v>
      </c>
      <c r="J32" s="40">
        <f t="shared" si="19"/>
        <v>1800</v>
      </c>
      <c r="K32" s="41">
        <f t="shared" si="20"/>
        <v>29451.517935839998</v>
      </c>
      <c r="L32" s="42">
        <v>1</v>
      </c>
      <c r="M32" s="42">
        <v>0</v>
      </c>
      <c r="N32" s="41">
        <f t="shared" si="21"/>
        <v>0</v>
      </c>
    </row>
    <row r="33" spans="1:14" ht="52.8" x14ac:dyDescent="0.3">
      <c r="A33" s="11" t="s">
        <v>84</v>
      </c>
      <c r="B33" s="12" t="s">
        <v>60</v>
      </c>
      <c r="C33" s="11" t="s">
        <v>22</v>
      </c>
      <c r="D33" s="11" t="s">
        <v>61</v>
      </c>
      <c r="E33" s="13" t="s">
        <v>24</v>
      </c>
      <c r="F33" s="12">
        <v>465</v>
      </c>
      <c r="G33" s="14">
        <v>111.08</v>
      </c>
      <c r="H33" s="14">
        <f>G33*H3</f>
        <v>138.84537018559999</v>
      </c>
      <c r="I33" s="14">
        <f t="shared" si="18"/>
        <v>64563.097136303993</v>
      </c>
      <c r="J33" s="40">
        <f t="shared" si="19"/>
        <v>465</v>
      </c>
      <c r="K33" s="41">
        <f t="shared" si="20"/>
        <v>64563.097136303993</v>
      </c>
      <c r="L33" s="42">
        <v>1</v>
      </c>
      <c r="M33" s="42">
        <v>0</v>
      </c>
      <c r="N33" s="41">
        <f t="shared" si="21"/>
        <v>0</v>
      </c>
    </row>
    <row r="34" spans="1:14" ht="24" customHeight="1" x14ac:dyDescent="0.3">
      <c r="A34" s="8" t="s">
        <v>85</v>
      </c>
      <c r="B34" s="8"/>
      <c r="C34" s="8"/>
      <c r="D34" s="8" t="s">
        <v>86</v>
      </c>
      <c r="E34" s="8"/>
      <c r="F34" s="9"/>
      <c r="G34" s="8"/>
      <c r="H34" s="8"/>
      <c r="I34" s="10">
        <f>SUM(I35)</f>
        <v>18350.6005971704</v>
      </c>
      <c r="J34" s="37" t="s">
        <v>176</v>
      </c>
      <c r="K34" s="38">
        <f>SUM(K35)</f>
        <v>18350.6005971704</v>
      </c>
      <c r="L34" s="37">
        <f>K34/I34</f>
        <v>1</v>
      </c>
      <c r="M34" s="39">
        <f t="shared" ref="M34" si="22">N34/I34</f>
        <v>0</v>
      </c>
      <c r="N34" s="38">
        <f>SUM(N35)</f>
        <v>0</v>
      </c>
    </row>
    <row r="35" spans="1:14" ht="60" customHeight="1" x14ac:dyDescent="0.3">
      <c r="A35" s="11" t="s">
        <v>87</v>
      </c>
      <c r="B35" s="12" t="s">
        <v>88</v>
      </c>
      <c r="C35" s="11" t="s">
        <v>22</v>
      </c>
      <c r="D35" s="11" t="s">
        <v>89</v>
      </c>
      <c r="E35" s="13" t="s">
        <v>24</v>
      </c>
      <c r="F35" s="12">
        <v>167</v>
      </c>
      <c r="G35" s="14">
        <v>87.91</v>
      </c>
      <c r="H35" s="14">
        <f>G35*H3</f>
        <v>109.88383591119999</v>
      </c>
      <c r="I35" s="14">
        <f>H35*F35</f>
        <v>18350.6005971704</v>
      </c>
      <c r="J35" s="40">
        <f t="shared" ref="J35" si="23">F35*L35</f>
        <v>167</v>
      </c>
      <c r="K35" s="41">
        <f t="shared" ref="K35" si="24">I35*L35</f>
        <v>18350.6005971704</v>
      </c>
      <c r="L35" s="42">
        <v>1</v>
      </c>
      <c r="M35" s="42">
        <v>0</v>
      </c>
      <c r="N35" s="41">
        <f t="shared" ref="N35" si="25">I35*M35</f>
        <v>0</v>
      </c>
    </row>
    <row r="36" spans="1:14" ht="24" customHeight="1" x14ac:dyDescent="0.3">
      <c r="A36" s="8" t="s">
        <v>90</v>
      </c>
      <c r="B36" s="8"/>
      <c r="C36" s="8"/>
      <c r="D36" s="8" t="s">
        <v>91</v>
      </c>
      <c r="E36" s="8"/>
      <c r="F36" s="9"/>
      <c r="G36" s="8"/>
      <c r="H36" s="8"/>
      <c r="I36" s="10">
        <f>SUM(I37:I39)</f>
        <v>39648.652911233599</v>
      </c>
      <c r="J36" s="37" t="s">
        <v>177</v>
      </c>
      <c r="K36" s="38">
        <f>SUM(K37:K39)</f>
        <v>39648.652911233599</v>
      </c>
      <c r="L36" s="37">
        <f>K36/I36</f>
        <v>1</v>
      </c>
      <c r="M36" s="39">
        <f t="shared" ref="M36" si="26">N36/I36</f>
        <v>0</v>
      </c>
      <c r="N36" s="38">
        <f>SUM(N37:N39)</f>
        <v>0</v>
      </c>
    </row>
    <row r="37" spans="1:14" ht="48" customHeight="1" x14ac:dyDescent="0.3">
      <c r="A37" s="11" t="s">
        <v>92</v>
      </c>
      <c r="B37" s="12" t="s">
        <v>93</v>
      </c>
      <c r="C37" s="11" t="s">
        <v>22</v>
      </c>
      <c r="D37" s="11" t="s">
        <v>94</v>
      </c>
      <c r="E37" s="13" t="s">
        <v>24</v>
      </c>
      <c r="F37" s="12">
        <v>334</v>
      </c>
      <c r="G37" s="14">
        <v>8.5500000000000007</v>
      </c>
      <c r="H37" s="14">
        <f>G37*H3</f>
        <v>10.687143636</v>
      </c>
      <c r="I37" s="14">
        <f t="shared" ref="I37:I39" si="27">H37*F37</f>
        <v>3569.5059744240002</v>
      </c>
      <c r="J37" s="40">
        <f t="shared" ref="J37:J39" si="28">F37*L37</f>
        <v>334</v>
      </c>
      <c r="K37" s="41">
        <f t="shared" ref="K37:K39" si="29">I37*L37</f>
        <v>3569.5059744240002</v>
      </c>
      <c r="L37" s="42">
        <v>1</v>
      </c>
      <c r="M37" s="42">
        <v>0</v>
      </c>
      <c r="N37" s="41">
        <f t="shared" ref="N37:N39" si="30">I37*M37</f>
        <v>0</v>
      </c>
    </row>
    <row r="38" spans="1:14" ht="66" x14ac:dyDescent="0.3">
      <c r="A38" s="11" t="s">
        <v>95</v>
      </c>
      <c r="B38" s="12" t="s">
        <v>96</v>
      </c>
      <c r="C38" s="11" t="s">
        <v>22</v>
      </c>
      <c r="D38" s="11" t="s">
        <v>97</v>
      </c>
      <c r="E38" s="13" t="s">
        <v>24</v>
      </c>
      <c r="F38" s="12">
        <v>334</v>
      </c>
      <c r="G38" s="14">
        <v>41.98</v>
      </c>
      <c r="H38" s="14">
        <f>G38*H3</f>
        <v>52.473250273599994</v>
      </c>
      <c r="I38" s="14">
        <f t="shared" si="27"/>
        <v>17526.065591382398</v>
      </c>
      <c r="J38" s="40">
        <f t="shared" si="28"/>
        <v>334</v>
      </c>
      <c r="K38" s="41">
        <f t="shared" si="29"/>
        <v>17526.065591382398</v>
      </c>
      <c r="L38" s="42">
        <v>1</v>
      </c>
      <c r="M38" s="42">
        <v>0</v>
      </c>
      <c r="N38" s="41">
        <f t="shared" si="30"/>
        <v>0</v>
      </c>
    </row>
    <row r="39" spans="1:14" ht="24" customHeight="1" x14ac:dyDescent="0.3">
      <c r="A39" s="11" t="s">
        <v>98</v>
      </c>
      <c r="B39" s="12" t="s">
        <v>99</v>
      </c>
      <c r="C39" s="11" t="s">
        <v>17</v>
      </c>
      <c r="D39" s="11" t="s">
        <v>100</v>
      </c>
      <c r="E39" s="13" t="s">
        <v>24</v>
      </c>
      <c r="F39" s="12">
        <v>334</v>
      </c>
      <c r="G39" s="14">
        <v>44.44</v>
      </c>
      <c r="H39" s="14">
        <f>G39*H3</f>
        <v>55.548147740799998</v>
      </c>
      <c r="I39" s="14">
        <f t="shared" si="27"/>
        <v>18553.081345427199</v>
      </c>
      <c r="J39" s="40">
        <f t="shared" si="28"/>
        <v>334</v>
      </c>
      <c r="K39" s="41">
        <f t="shared" si="29"/>
        <v>18553.081345427199</v>
      </c>
      <c r="L39" s="42">
        <v>1</v>
      </c>
      <c r="M39" s="42">
        <v>0</v>
      </c>
      <c r="N39" s="41">
        <f t="shared" si="30"/>
        <v>0</v>
      </c>
    </row>
    <row r="40" spans="1:14" ht="24" customHeight="1" x14ac:dyDescent="0.3">
      <c r="A40" s="8" t="s">
        <v>101</v>
      </c>
      <c r="B40" s="8"/>
      <c r="C40" s="8"/>
      <c r="D40" s="8" t="s">
        <v>102</v>
      </c>
      <c r="E40" s="8"/>
      <c r="F40" s="9"/>
      <c r="G40" s="8"/>
      <c r="H40" s="8"/>
      <c r="I40" s="10">
        <f>SUM(I41:I43)</f>
        <v>212854.434345077</v>
      </c>
      <c r="J40" s="37" t="s">
        <v>178</v>
      </c>
      <c r="K40" s="38">
        <f>SUM(K41:K43)</f>
        <v>74325.217117321241</v>
      </c>
      <c r="L40" s="37">
        <f>K40/I40</f>
        <v>0.34918331556497484</v>
      </c>
      <c r="M40" s="39">
        <f t="shared" ref="M40" si="31">N40/I40</f>
        <v>0.28919713638065897</v>
      </c>
      <c r="N40" s="38">
        <f>SUM(N41:N43)</f>
        <v>61556.892878521248</v>
      </c>
    </row>
    <row r="41" spans="1:14" ht="24" customHeight="1" x14ac:dyDescent="0.3">
      <c r="A41" s="11" t="s">
        <v>103</v>
      </c>
      <c r="B41" s="12" t="s">
        <v>104</v>
      </c>
      <c r="C41" s="11" t="s">
        <v>17</v>
      </c>
      <c r="D41" s="11" t="s">
        <v>105</v>
      </c>
      <c r="E41" s="13" t="s">
        <v>24</v>
      </c>
      <c r="F41" s="12">
        <v>180</v>
      </c>
      <c r="G41" s="14">
        <v>102.54</v>
      </c>
      <c r="H41" s="14">
        <f>G41*H3</f>
        <v>128.17072613280001</v>
      </c>
      <c r="I41" s="14">
        <f t="shared" ref="I41:I43" si="32">H41*F41</f>
        <v>23070.730703904002</v>
      </c>
      <c r="J41" s="40">
        <f t="shared" ref="J41:J43" si="33">F41*L41</f>
        <v>135</v>
      </c>
      <c r="K41" s="41">
        <f t="shared" ref="K41:K43" si="34">I41*L41</f>
        <v>17303.048027928002</v>
      </c>
      <c r="L41" s="42">
        <v>0.75</v>
      </c>
      <c r="M41" s="42">
        <v>0.75</v>
      </c>
      <c r="N41" s="41">
        <f t="shared" ref="N41:N43" si="35">I41*M41</f>
        <v>17303.048027928002</v>
      </c>
    </row>
    <row r="42" spans="1:14" ht="66" x14ac:dyDescent="0.3">
      <c r="A42" s="11" t="s">
        <v>106</v>
      </c>
      <c r="B42" s="12" t="s">
        <v>107</v>
      </c>
      <c r="C42" s="11" t="s">
        <v>22</v>
      </c>
      <c r="D42" s="11" t="s">
        <v>108</v>
      </c>
      <c r="E42" s="13" t="s">
        <v>24</v>
      </c>
      <c r="F42" s="12">
        <v>180</v>
      </c>
      <c r="G42" s="14">
        <v>56.75</v>
      </c>
      <c r="H42" s="14">
        <f>G42*H3</f>
        <v>70.935134660000003</v>
      </c>
      <c r="I42" s="14">
        <f t="shared" si="32"/>
        <v>12768.3242388</v>
      </c>
      <c r="J42" s="40">
        <f t="shared" si="33"/>
        <v>180</v>
      </c>
      <c r="K42" s="41">
        <f t="shared" si="34"/>
        <v>12768.3242388</v>
      </c>
      <c r="L42" s="42">
        <v>1</v>
      </c>
      <c r="M42" s="42">
        <v>0</v>
      </c>
      <c r="N42" s="41">
        <f t="shared" si="35"/>
        <v>0</v>
      </c>
    </row>
    <row r="43" spans="1:14" ht="52.8" x14ac:dyDescent="0.3">
      <c r="A43" s="11" t="s">
        <v>109</v>
      </c>
      <c r="B43" s="12" t="s">
        <v>110</v>
      </c>
      <c r="C43" s="11" t="s">
        <v>22</v>
      </c>
      <c r="D43" s="11" t="s">
        <v>111</v>
      </c>
      <c r="E43" s="13" t="s">
        <v>24</v>
      </c>
      <c r="F43" s="12">
        <v>2130.2199999999998</v>
      </c>
      <c r="G43" s="14">
        <v>66.48</v>
      </c>
      <c r="H43" s="14">
        <f>G43*H3</f>
        <v>83.097229113600008</v>
      </c>
      <c r="I43" s="14">
        <f t="shared" si="32"/>
        <v>177015.37940237299</v>
      </c>
      <c r="J43" s="40">
        <f t="shared" si="33"/>
        <v>532.55499999999995</v>
      </c>
      <c r="K43" s="41">
        <f t="shared" si="34"/>
        <v>44253.844850593247</v>
      </c>
      <c r="L43" s="42">
        <v>0.25</v>
      </c>
      <c r="M43" s="42">
        <v>0.25</v>
      </c>
      <c r="N43" s="41">
        <f t="shared" si="35"/>
        <v>44253.844850593247</v>
      </c>
    </row>
    <row r="44" spans="1:14" ht="24" customHeight="1" x14ac:dyDescent="0.3">
      <c r="A44" s="8" t="s">
        <v>112</v>
      </c>
      <c r="B44" s="8"/>
      <c r="C44" s="8"/>
      <c r="D44" s="8" t="s">
        <v>113</v>
      </c>
      <c r="E44" s="8"/>
      <c r="F44" s="9"/>
      <c r="G44" s="8"/>
      <c r="H44" s="8"/>
      <c r="I44" s="10">
        <f>SUM(I45)</f>
        <v>13415.740150643998</v>
      </c>
      <c r="J44" s="37" t="s">
        <v>179</v>
      </c>
      <c r="K44" s="38">
        <f>SUM(K45)</f>
        <v>0</v>
      </c>
      <c r="L44" s="37">
        <f>K44/I44</f>
        <v>0</v>
      </c>
      <c r="M44" s="39">
        <f t="shared" ref="M44" si="36">N44/I44</f>
        <v>0</v>
      </c>
      <c r="N44" s="38">
        <f>SUM(N45)</f>
        <v>0</v>
      </c>
    </row>
    <row r="45" spans="1:14" ht="24" customHeight="1" x14ac:dyDescent="0.3">
      <c r="A45" s="11" t="s">
        <v>114</v>
      </c>
      <c r="B45" s="12" t="s">
        <v>115</v>
      </c>
      <c r="C45" s="11" t="s">
        <v>17</v>
      </c>
      <c r="D45" s="11" t="s">
        <v>116</v>
      </c>
      <c r="E45" s="13" t="s">
        <v>24</v>
      </c>
      <c r="F45" s="12">
        <v>305</v>
      </c>
      <c r="G45" s="14">
        <v>35.19</v>
      </c>
      <c r="H45" s="14">
        <f>G45*H3</f>
        <v>43.986033280799994</v>
      </c>
      <c r="I45" s="14">
        <f>H45*F45</f>
        <v>13415.740150643998</v>
      </c>
      <c r="J45" s="40">
        <f t="shared" ref="J45" si="37">F45*L45</f>
        <v>0</v>
      </c>
      <c r="K45" s="41">
        <f t="shared" ref="K45" si="38">I45*L45</f>
        <v>0</v>
      </c>
      <c r="L45" s="42">
        <v>0</v>
      </c>
      <c r="M45" s="42">
        <v>0</v>
      </c>
      <c r="N45" s="41">
        <f t="shared" ref="N45" si="39">I45*M45</f>
        <v>0</v>
      </c>
    </row>
    <row r="46" spans="1:14" ht="24" customHeight="1" x14ac:dyDescent="0.3">
      <c r="A46" s="8" t="s">
        <v>117</v>
      </c>
      <c r="B46" s="8"/>
      <c r="C46" s="8"/>
      <c r="D46" s="8" t="s">
        <v>118</v>
      </c>
      <c r="E46" s="8"/>
      <c r="F46" s="9"/>
      <c r="G46" s="8"/>
      <c r="H46" s="8"/>
      <c r="I46" s="10">
        <f>SUM(I47:I49)</f>
        <v>72006.548933571205</v>
      </c>
      <c r="J46" s="37" t="s">
        <v>180</v>
      </c>
      <c r="K46" s="38">
        <f>SUM(K47:K49)</f>
        <v>0</v>
      </c>
      <c r="L46" s="37">
        <f>K46/I46</f>
        <v>0</v>
      </c>
      <c r="M46" s="39">
        <f t="shared" ref="M46" si="40">N46/I46</f>
        <v>0</v>
      </c>
      <c r="N46" s="38">
        <f>SUM(N47:N49)</f>
        <v>0</v>
      </c>
    </row>
    <row r="47" spans="1:14" ht="24" customHeight="1" x14ac:dyDescent="0.3">
      <c r="A47" s="11" t="s">
        <v>119</v>
      </c>
      <c r="B47" s="12" t="s">
        <v>33</v>
      </c>
      <c r="C47" s="11" t="s">
        <v>17</v>
      </c>
      <c r="D47" s="11" t="s">
        <v>34</v>
      </c>
      <c r="E47" s="13" t="s">
        <v>31</v>
      </c>
      <c r="F47" s="12">
        <v>66</v>
      </c>
      <c r="G47" s="14">
        <v>492.22</v>
      </c>
      <c r="H47" s="14">
        <f>G47*H3</f>
        <v>615.25448427039998</v>
      </c>
      <c r="I47" s="14">
        <f t="shared" ref="I47:I49" si="41">H47*F47</f>
        <v>40606.795961846401</v>
      </c>
      <c r="J47" s="40">
        <f t="shared" ref="J47:J49" si="42">F47*L47</f>
        <v>0</v>
      </c>
      <c r="K47" s="41">
        <f t="shared" ref="K47:K49" si="43">I47*L47</f>
        <v>0</v>
      </c>
      <c r="L47" s="42">
        <v>0</v>
      </c>
      <c r="M47" s="42">
        <v>0</v>
      </c>
      <c r="N47" s="41">
        <f t="shared" ref="N47:N49" si="44">I47*M47</f>
        <v>0</v>
      </c>
    </row>
    <row r="48" spans="1:14" ht="48" customHeight="1" x14ac:dyDescent="0.3">
      <c r="A48" s="11" t="s">
        <v>120</v>
      </c>
      <c r="B48" s="12" t="s">
        <v>121</v>
      </c>
      <c r="C48" s="11" t="s">
        <v>22</v>
      </c>
      <c r="D48" s="11" t="s">
        <v>122</v>
      </c>
      <c r="E48" s="13" t="s">
        <v>123</v>
      </c>
      <c r="F48" s="12">
        <v>1</v>
      </c>
      <c r="G48" s="14">
        <v>713.76</v>
      </c>
      <c r="H48" s="14">
        <f>G48*H3</f>
        <v>892.17025048319999</v>
      </c>
      <c r="I48" s="14">
        <f t="shared" si="41"/>
        <v>892.17025048319999</v>
      </c>
      <c r="J48" s="40">
        <f t="shared" si="42"/>
        <v>0</v>
      </c>
      <c r="K48" s="41">
        <f t="shared" si="43"/>
        <v>0</v>
      </c>
      <c r="L48" s="42">
        <v>0</v>
      </c>
      <c r="M48" s="42">
        <v>0</v>
      </c>
      <c r="N48" s="41">
        <f t="shared" si="44"/>
        <v>0</v>
      </c>
    </row>
    <row r="49" spans="1:14" ht="52.8" x14ac:dyDescent="0.3">
      <c r="A49" s="11" t="s">
        <v>124</v>
      </c>
      <c r="B49" s="12" t="s">
        <v>125</v>
      </c>
      <c r="C49" s="11" t="s">
        <v>22</v>
      </c>
      <c r="D49" s="11" t="s">
        <v>126</v>
      </c>
      <c r="E49" s="13" t="s">
        <v>123</v>
      </c>
      <c r="F49" s="12">
        <v>8</v>
      </c>
      <c r="G49" s="14">
        <v>3050.86</v>
      </c>
      <c r="H49" s="14">
        <f>G49*H3</f>
        <v>3813.4478401552001</v>
      </c>
      <c r="I49" s="14">
        <f t="shared" si="41"/>
        <v>30507.582721241601</v>
      </c>
      <c r="J49" s="40">
        <f t="shared" si="42"/>
        <v>0</v>
      </c>
      <c r="K49" s="41">
        <f t="shared" si="43"/>
        <v>0</v>
      </c>
      <c r="L49" s="42">
        <v>0</v>
      </c>
      <c r="M49" s="42">
        <v>0</v>
      </c>
      <c r="N49" s="41">
        <f t="shared" si="44"/>
        <v>0</v>
      </c>
    </row>
    <row r="50" spans="1:14" ht="24" customHeight="1" x14ac:dyDescent="0.3">
      <c r="A50" s="8" t="s">
        <v>127</v>
      </c>
      <c r="B50" s="8"/>
      <c r="C50" s="8"/>
      <c r="D50" s="8" t="s">
        <v>128</v>
      </c>
      <c r="E50" s="8"/>
      <c r="F50" s="9"/>
      <c r="G50" s="8"/>
      <c r="H50" s="8"/>
      <c r="I50" s="10">
        <f>SUM(I51:I57)</f>
        <v>524340.33106300829</v>
      </c>
      <c r="J50" s="37" t="s">
        <v>181</v>
      </c>
      <c r="K50" s="38">
        <f>SUM(K51:K57)</f>
        <v>422176.52310161275</v>
      </c>
      <c r="L50" s="37">
        <f>K50/I50</f>
        <v>0.80515744849480431</v>
      </c>
      <c r="M50" s="39">
        <f t="shared" ref="M50" si="45">N50/I50</f>
        <v>6.2208190049475948E-2</v>
      </c>
      <c r="N50" s="38">
        <f>SUM(N51:N57)</f>
        <v>32618.262965372756</v>
      </c>
    </row>
    <row r="51" spans="1:14" ht="60" customHeight="1" x14ac:dyDescent="0.3">
      <c r="A51" s="11" t="s">
        <v>129</v>
      </c>
      <c r="B51" s="12" t="s">
        <v>130</v>
      </c>
      <c r="C51" s="11" t="s">
        <v>22</v>
      </c>
      <c r="D51" s="11" t="s">
        <v>131</v>
      </c>
      <c r="E51" s="13" t="s">
        <v>132</v>
      </c>
      <c r="F51" s="12">
        <v>161</v>
      </c>
      <c r="G51" s="14">
        <v>489.45</v>
      </c>
      <c r="H51" s="14">
        <f>G51*H3</f>
        <v>611.79209972399997</v>
      </c>
      <c r="I51" s="14">
        <f t="shared" ref="I51:I57" si="46">H51*F51</f>
        <v>98498.528055563991</v>
      </c>
      <c r="J51" s="40">
        <f t="shared" ref="J51:J57" si="47">F51*L51</f>
        <v>24.15</v>
      </c>
      <c r="K51" s="41">
        <f t="shared" ref="K51:K57" si="48">I51*L51</f>
        <v>14774.779208334598</v>
      </c>
      <c r="L51" s="42">
        <v>0.15</v>
      </c>
      <c r="M51" s="42">
        <v>0.15</v>
      </c>
      <c r="N51" s="41">
        <f t="shared" ref="N51:N57" si="49">I51*M51</f>
        <v>14774.779208334598</v>
      </c>
    </row>
    <row r="52" spans="1:14" ht="24" customHeight="1" x14ac:dyDescent="0.3">
      <c r="A52" s="11" t="s">
        <v>133</v>
      </c>
      <c r="B52" s="12" t="s">
        <v>134</v>
      </c>
      <c r="C52" s="11" t="s">
        <v>17</v>
      </c>
      <c r="D52" s="11" t="s">
        <v>135</v>
      </c>
      <c r="E52" s="13" t="s">
        <v>24</v>
      </c>
      <c r="F52" s="12">
        <v>24.15</v>
      </c>
      <c r="G52" s="14">
        <v>563.38</v>
      </c>
      <c r="H52" s="14">
        <f>G52*H3</f>
        <v>704.20151832160002</v>
      </c>
      <c r="I52" s="14">
        <f t="shared" si="46"/>
        <v>17006.466667466641</v>
      </c>
      <c r="J52" s="40">
        <f t="shared" si="47"/>
        <v>24.15</v>
      </c>
      <c r="K52" s="41">
        <f t="shared" si="48"/>
        <v>17006.466667466641</v>
      </c>
      <c r="L52" s="42">
        <v>1</v>
      </c>
      <c r="M52" s="42">
        <v>1</v>
      </c>
      <c r="N52" s="41">
        <f t="shared" si="49"/>
        <v>17006.466667466641</v>
      </c>
    </row>
    <row r="53" spans="1:14" ht="39.6" x14ac:dyDescent="0.3">
      <c r="A53" s="11" t="s">
        <v>136</v>
      </c>
      <c r="B53" s="12" t="s">
        <v>137</v>
      </c>
      <c r="C53" s="11" t="s">
        <v>22</v>
      </c>
      <c r="D53" s="11" t="s">
        <v>138</v>
      </c>
      <c r="E53" s="13" t="s">
        <v>139</v>
      </c>
      <c r="F53" s="12">
        <v>450</v>
      </c>
      <c r="G53" s="14">
        <v>281.45999999999998</v>
      </c>
      <c r="H53" s="14">
        <f>G53*H3</f>
        <v>351.81326874719997</v>
      </c>
      <c r="I53" s="14">
        <f t="shared" si="46"/>
        <v>158315.97093623999</v>
      </c>
      <c r="J53" s="40">
        <f t="shared" si="47"/>
        <v>450</v>
      </c>
      <c r="K53" s="41">
        <f t="shared" si="48"/>
        <v>158315.97093623999</v>
      </c>
      <c r="L53" s="42">
        <v>1</v>
      </c>
      <c r="M53" s="42">
        <v>0</v>
      </c>
      <c r="N53" s="41">
        <f t="shared" si="49"/>
        <v>0</v>
      </c>
    </row>
    <row r="54" spans="1:14" ht="24" customHeight="1" x14ac:dyDescent="0.3">
      <c r="A54" s="15" t="s">
        <v>140</v>
      </c>
      <c r="B54" s="16" t="s">
        <v>141</v>
      </c>
      <c r="C54" s="15" t="s">
        <v>142</v>
      </c>
      <c r="D54" s="15" t="s">
        <v>143</v>
      </c>
      <c r="E54" s="17" t="s">
        <v>123</v>
      </c>
      <c r="F54" s="16">
        <v>1</v>
      </c>
      <c r="G54" s="18">
        <v>185000</v>
      </c>
      <c r="H54" s="14">
        <f>G54*H3</f>
        <v>231242.2892</v>
      </c>
      <c r="I54" s="14">
        <f t="shared" si="46"/>
        <v>231242.2892</v>
      </c>
      <c r="J54" s="40">
        <f t="shared" si="47"/>
        <v>1</v>
      </c>
      <c r="K54" s="41">
        <f t="shared" si="48"/>
        <v>231242.2892</v>
      </c>
      <c r="L54" s="42">
        <v>1</v>
      </c>
      <c r="M54" s="42">
        <v>0</v>
      </c>
      <c r="N54" s="41">
        <f t="shared" si="49"/>
        <v>0</v>
      </c>
    </row>
    <row r="55" spans="1:14" ht="48" customHeight="1" x14ac:dyDescent="0.3">
      <c r="A55" s="11" t="s">
        <v>144</v>
      </c>
      <c r="B55" s="12" t="s">
        <v>145</v>
      </c>
      <c r="C55" s="11" t="s">
        <v>22</v>
      </c>
      <c r="D55" s="11" t="s">
        <v>146</v>
      </c>
      <c r="E55" s="13" t="s">
        <v>123</v>
      </c>
      <c r="F55" s="12">
        <v>8</v>
      </c>
      <c r="G55" s="14">
        <v>1232.32</v>
      </c>
      <c r="H55" s="14">
        <f>G55*H3</f>
        <v>1540.3486369023999</v>
      </c>
      <c r="I55" s="14">
        <f t="shared" si="46"/>
        <v>12322.789095219199</v>
      </c>
      <c r="J55" s="40">
        <f t="shared" si="47"/>
        <v>0</v>
      </c>
      <c r="K55" s="41">
        <f t="shared" si="48"/>
        <v>0</v>
      </c>
      <c r="L55" s="42">
        <v>0</v>
      </c>
      <c r="M55" s="42">
        <v>0</v>
      </c>
      <c r="N55" s="41">
        <f t="shared" si="49"/>
        <v>0</v>
      </c>
    </row>
    <row r="56" spans="1:14" ht="24" customHeight="1" x14ac:dyDescent="0.3">
      <c r="A56" s="11" t="s">
        <v>147</v>
      </c>
      <c r="B56" s="12" t="s">
        <v>148</v>
      </c>
      <c r="C56" s="11" t="s">
        <v>17</v>
      </c>
      <c r="D56" s="11" t="s">
        <v>149</v>
      </c>
      <c r="E56" s="13" t="s">
        <v>24</v>
      </c>
      <c r="F56" s="12">
        <v>52.88</v>
      </c>
      <c r="G56" s="14">
        <v>20.79</v>
      </c>
      <c r="H56" s="14">
        <f>G56*H3</f>
        <v>25.986633472799998</v>
      </c>
      <c r="I56" s="14">
        <f t="shared" si="46"/>
        <v>1374.173178041664</v>
      </c>
      <c r="J56" s="40">
        <f t="shared" si="47"/>
        <v>0</v>
      </c>
      <c r="K56" s="41">
        <f t="shared" si="48"/>
        <v>0</v>
      </c>
      <c r="L56" s="42">
        <v>0</v>
      </c>
      <c r="M56" s="42">
        <v>0</v>
      </c>
      <c r="N56" s="41">
        <f t="shared" si="49"/>
        <v>0</v>
      </c>
    </row>
    <row r="57" spans="1:14" ht="79.2" x14ac:dyDescent="0.3">
      <c r="A57" s="11" t="s">
        <v>150</v>
      </c>
      <c r="B57" s="12" t="s">
        <v>151</v>
      </c>
      <c r="C57" s="11" t="s">
        <v>22</v>
      </c>
      <c r="D57" s="11" t="s">
        <v>152</v>
      </c>
      <c r="E57" s="13" t="s">
        <v>132</v>
      </c>
      <c r="F57" s="12">
        <v>76</v>
      </c>
      <c r="G57" s="14">
        <v>58.74</v>
      </c>
      <c r="H57" s="14">
        <f>G57*H3</f>
        <v>73.422551716800001</v>
      </c>
      <c r="I57" s="14">
        <f t="shared" si="46"/>
        <v>5580.1139304768003</v>
      </c>
      <c r="J57" s="40">
        <f t="shared" si="47"/>
        <v>11.4</v>
      </c>
      <c r="K57" s="41">
        <f t="shared" si="48"/>
        <v>837.01708957152005</v>
      </c>
      <c r="L57" s="42">
        <v>0.15</v>
      </c>
      <c r="M57" s="42">
        <v>0.15</v>
      </c>
      <c r="N57" s="41">
        <f t="shared" si="49"/>
        <v>837.01708957152005</v>
      </c>
    </row>
    <row r="58" spans="1:14" ht="24" customHeight="1" x14ac:dyDescent="0.3">
      <c r="A58" s="8" t="s">
        <v>153</v>
      </c>
      <c r="B58" s="8"/>
      <c r="C58" s="8"/>
      <c r="D58" s="8" t="s">
        <v>154</v>
      </c>
      <c r="E58" s="8"/>
      <c r="F58" s="9"/>
      <c r="G58" s="8"/>
      <c r="H58" s="8"/>
      <c r="I58" s="10">
        <f>SUM(I59)</f>
        <v>10502.449794636799</v>
      </c>
      <c r="J58" s="37" t="s">
        <v>182</v>
      </c>
      <c r="K58" s="38">
        <f>SUM(K59)</f>
        <v>0</v>
      </c>
      <c r="L58" s="37">
        <f>K58/I58</f>
        <v>0</v>
      </c>
      <c r="M58" s="39">
        <f t="shared" ref="M58" si="50">N58/I58</f>
        <v>0</v>
      </c>
      <c r="N58" s="38">
        <f>SUM(N59)</f>
        <v>0</v>
      </c>
    </row>
    <row r="59" spans="1:14" ht="24" customHeight="1" x14ac:dyDescent="0.3">
      <c r="A59" s="11" t="s">
        <v>155</v>
      </c>
      <c r="B59" s="12" t="s">
        <v>156</v>
      </c>
      <c r="C59" s="11" t="s">
        <v>17</v>
      </c>
      <c r="D59" s="11" t="s">
        <v>157</v>
      </c>
      <c r="E59" s="13" t="s">
        <v>24</v>
      </c>
      <c r="F59" s="12">
        <v>1232</v>
      </c>
      <c r="G59" s="14">
        <v>6.82</v>
      </c>
      <c r="H59" s="14">
        <f>G59*H3</f>
        <v>8.5247157423999997</v>
      </c>
      <c r="I59" s="14">
        <f>H59*F59</f>
        <v>10502.449794636799</v>
      </c>
      <c r="J59" s="40">
        <f t="shared" ref="J59" si="51">F59*L59</f>
        <v>0</v>
      </c>
      <c r="K59" s="41">
        <f t="shared" ref="K59" si="52">I59*L59</f>
        <v>0</v>
      </c>
      <c r="L59" s="42">
        <v>0</v>
      </c>
      <c r="M59" s="42">
        <v>0</v>
      </c>
      <c r="N59" s="41">
        <f t="shared" ref="N59" si="53">I59*M59</f>
        <v>0</v>
      </c>
    </row>
    <row r="60" spans="1:14" x14ac:dyDescent="0.3">
      <c r="A60" s="19"/>
      <c r="B60" s="19"/>
      <c r="C60" s="19"/>
      <c r="D60" s="19"/>
      <c r="E60" s="19"/>
      <c r="F60" s="19"/>
      <c r="G60" s="19"/>
      <c r="H60" s="19"/>
      <c r="I60" s="19"/>
    </row>
    <row r="61" spans="1:14" ht="15" thickBot="1" x14ac:dyDescent="0.35">
      <c r="A61" s="83"/>
      <c r="B61" s="83"/>
      <c r="C61" s="83"/>
      <c r="D61" s="21" t="s">
        <v>158</v>
      </c>
      <c r="E61" s="20"/>
      <c r="F61" s="4" t="s">
        <v>159</v>
      </c>
      <c r="G61" s="4"/>
      <c r="H61" s="84">
        <f>H63/H3</f>
        <v>1271789.7475999999</v>
      </c>
      <c r="I61" s="83"/>
      <c r="J61" s="47" t="s">
        <v>183</v>
      </c>
      <c r="K61" s="48">
        <f>ROUND(K58+K50+K46+K44+K40+K36+K34+K27+K21+K16+K10,2)</f>
        <v>1253066.4099999999</v>
      </c>
      <c r="L61" s="49">
        <f>ROUND(K61/H63,4)</f>
        <v>0.78820000000000001</v>
      </c>
      <c r="M61" s="49">
        <f>ROUND(N61/H63,4)</f>
        <v>5.9200000000000003E-2</v>
      </c>
      <c r="N61" s="48">
        <f>ROUND(N58+N50+N46+N44+N40+N36+N34+N27+N21+N16+N10,2)</f>
        <v>94175.16</v>
      </c>
    </row>
    <row r="62" spans="1:14" x14ac:dyDescent="0.3">
      <c r="A62" s="83"/>
      <c r="B62" s="83"/>
      <c r="C62" s="83"/>
      <c r="D62" s="21"/>
      <c r="E62" s="20"/>
      <c r="F62" s="4" t="s">
        <v>160</v>
      </c>
      <c r="G62" s="4"/>
      <c r="H62" s="84">
        <f>H63-H61</f>
        <v>317894.42870331998</v>
      </c>
      <c r="I62" s="83"/>
      <c r="J62" s="50" t="s">
        <v>184</v>
      </c>
      <c r="K62" s="51"/>
      <c r="L62" s="51"/>
      <c r="M62" s="52"/>
      <c r="N62" s="53"/>
    </row>
    <row r="63" spans="1:14" x14ac:dyDescent="0.3">
      <c r="A63" s="83"/>
      <c r="B63" s="83"/>
      <c r="C63" s="83"/>
      <c r="D63" s="21" t="s">
        <v>158</v>
      </c>
      <c r="E63" s="20"/>
      <c r="F63" s="4" t="s">
        <v>161</v>
      </c>
      <c r="G63" s="4"/>
      <c r="H63" s="84">
        <f>I58+I50+I46+I44+I40+I36+I34+I27+I21+I16+I10</f>
        <v>1589684.1763033199</v>
      </c>
      <c r="I63" s="84"/>
      <c r="J63" s="70">
        <f>N61</f>
        <v>94175.16</v>
      </c>
      <c r="K63" s="71"/>
      <c r="L63" s="71"/>
      <c r="M63" s="71"/>
      <c r="N63" s="72"/>
    </row>
    <row r="64" spans="1:14" ht="15" thickBot="1" x14ac:dyDescent="0.35">
      <c r="A64" s="27"/>
      <c r="B64" s="27"/>
      <c r="C64" s="27"/>
      <c r="D64" s="28"/>
      <c r="E64" s="27"/>
      <c r="F64" s="29"/>
      <c r="G64" s="30"/>
      <c r="H64" s="29"/>
      <c r="I64" s="29"/>
      <c r="J64" s="70"/>
      <c r="K64" s="71"/>
      <c r="L64" s="71"/>
      <c r="M64" s="71"/>
      <c r="N64" s="72"/>
    </row>
    <row r="65" spans="1:14" x14ac:dyDescent="0.3">
      <c r="A65" s="85" t="s">
        <v>187</v>
      </c>
      <c r="B65" s="86"/>
      <c r="C65" s="86"/>
      <c r="D65" s="54"/>
      <c r="E65" s="59" t="s">
        <v>185</v>
      </c>
      <c r="F65" s="60"/>
      <c r="G65" s="60"/>
      <c r="H65" s="60"/>
      <c r="I65" s="61"/>
      <c r="J65" s="70"/>
      <c r="K65" s="71"/>
      <c r="L65" s="71"/>
      <c r="M65" s="71"/>
      <c r="N65" s="72"/>
    </row>
    <row r="66" spans="1:14" ht="14.4" customHeight="1" x14ac:dyDescent="0.3">
      <c r="A66" s="55"/>
      <c r="B66" s="57"/>
      <c r="C66" s="57"/>
      <c r="D66" s="56"/>
      <c r="E66" s="76" t="s">
        <v>186</v>
      </c>
      <c r="F66" s="77"/>
      <c r="G66" s="77"/>
      <c r="H66" s="77"/>
      <c r="I66" s="78"/>
      <c r="J66" s="70"/>
      <c r="K66" s="71"/>
      <c r="L66" s="71"/>
      <c r="M66" s="71"/>
      <c r="N66" s="72"/>
    </row>
    <row r="67" spans="1:14" x14ac:dyDescent="0.3">
      <c r="A67" s="55"/>
      <c r="B67" s="57"/>
      <c r="C67" s="57"/>
      <c r="D67" s="56"/>
      <c r="E67" s="79"/>
      <c r="F67" s="77"/>
      <c r="G67" s="77"/>
      <c r="H67" s="77"/>
      <c r="I67" s="78"/>
      <c r="J67" s="70"/>
      <c r="K67" s="71"/>
      <c r="L67" s="71"/>
      <c r="M67" s="71"/>
      <c r="N67" s="72"/>
    </row>
    <row r="68" spans="1:14" x14ac:dyDescent="0.3">
      <c r="A68" s="55"/>
      <c r="B68" s="57"/>
      <c r="C68" s="57"/>
      <c r="D68" s="56"/>
      <c r="E68" s="79"/>
      <c r="F68" s="77"/>
      <c r="G68" s="77"/>
      <c r="H68" s="77"/>
      <c r="I68" s="78"/>
      <c r="J68" s="70"/>
      <c r="K68" s="71"/>
      <c r="L68" s="71"/>
      <c r="M68" s="71"/>
      <c r="N68" s="72"/>
    </row>
    <row r="69" spans="1:14" x14ac:dyDescent="0.3">
      <c r="A69" s="55"/>
      <c r="B69" s="57"/>
      <c r="C69" s="57"/>
      <c r="D69" s="56"/>
      <c r="E69" s="79"/>
      <c r="F69" s="77"/>
      <c r="G69" s="77"/>
      <c r="H69" s="77"/>
      <c r="I69" s="78"/>
      <c r="J69" s="70"/>
      <c r="K69" s="71"/>
      <c r="L69" s="71"/>
      <c r="M69" s="71"/>
      <c r="N69" s="72"/>
    </row>
    <row r="70" spans="1:14" x14ac:dyDescent="0.3">
      <c r="A70" s="62" t="s">
        <v>188</v>
      </c>
      <c r="B70" s="63"/>
      <c r="C70" s="63"/>
      <c r="D70" s="64"/>
      <c r="E70" s="79"/>
      <c r="F70" s="77"/>
      <c r="G70" s="77"/>
      <c r="H70" s="77"/>
      <c r="I70" s="78"/>
      <c r="J70" s="70"/>
      <c r="K70" s="71"/>
      <c r="L70" s="71"/>
      <c r="M70" s="71"/>
      <c r="N70" s="72"/>
    </row>
    <row r="71" spans="1:14" ht="15" thickBot="1" x14ac:dyDescent="0.35">
      <c r="A71" s="65" t="s">
        <v>189</v>
      </c>
      <c r="B71" s="66"/>
      <c r="C71" s="66"/>
      <c r="D71" s="67"/>
      <c r="E71" s="80"/>
      <c r="F71" s="81"/>
      <c r="G71" s="81"/>
      <c r="H71" s="81"/>
      <c r="I71" s="82"/>
      <c r="J71" s="73"/>
      <c r="K71" s="74"/>
      <c r="L71" s="74"/>
      <c r="M71" s="74"/>
      <c r="N71" s="75"/>
    </row>
    <row r="72" spans="1:14" x14ac:dyDescent="0.3">
      <c r="A72" s="58"/>
      <c r="B72" s="58"/>
      <c r="C72" s="58"/>
      <c r="D72" s="58"/>
    </row>
    <row r="73" spans="1:14" x14ac:dyDescent="0.3">
      <c r="A73" s="58"/>
      <c r="B73" s="58"/>
      <c r="C73" s="58"/>
      <c r="D73" s="58"/>
    </row>
    <row r="74" spans="1:14" x14ac:dyDescent="0.3">
      <c r="A74" s="58"/>
      <c r="B74" s="58"/>
      <c r="C74" s="58"/>
      <c r="D74" s="58"/>
    </row>
  </sheetData>
  <mergeCells count="19">
    <mergeCell ref="A1:D1"/>
    <mergeCell ref="E2:F2"/>
    <mergeCell ref="E3:F3"/>
    <mergeCell ref="A61:C61"/>
    <mergeCell ref="H61:I61"/>
    <mergeCell ref="A8:I8"/>
    <mergeCell ref="A5:C5"/>
    <mergeCell ref="A70:D70"/>
    <mergeCell ref="A71:D71"/>
    <mergeCell ref="J5:N5"/>
    <mergeCell ref="J7:N7"/>
    <mergeCell ref="J8:M8"/>
    <mergeCell ref="J63:N71"/>
    <mergeCell ref="E66:I71"/>
    <mergeCell ref="A62:C62"/>
    <mergeCell ref="H62:I62"/>
    <mergeCell ref="A63:C63"/>
    <mergeCell ref="H63:I63"/>
    <mergeCell ref="A65:C6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jailton lima</cp:lastModifiedBy>
  <cp:lastPrinted>2023-09-26T19:49:58Z</cp:lastPrinted>
  <dcterms:created xsi:type="dcterms:W3CDTF">2022-10-31T11:44:08Z</dcterms:created>
  <dcterms:modified xsi:type="dcterms:W3CDTF">2023-11-13T11:52:44Z</dcterms:modified>
</cp:coreProperties>
</file>