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feitura Municipal de Novo Progresso\REP. ASFALTO\CP 003-2018\PLANILHAS ATUALIZADAS\RUA PARAISO\"/>
    </mc:Choice>
  </mc:AlternateContent>
  <xr:revisionPtr revIDLastSave="0" documentId="13_ncr:1_{FB45CCA9-641D-454A-98B7-CF01171C63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. sem des." sheetId="6" r:id="rId1"/>
    <sheet name="MEMORIAL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6" l="1"/>
  <c r="K37" i="6"/>
  <c r="K38" i="6"/>
  <c r="J36" i="6"/>
  <c r="J37" i="6"/>
  <c r="J38" i="6"/>
  <c r="I36" i="6"/>
  <c r="I37" i="6"/>
  <c r="I38" i="6"/>
  <c r="K35" i="6"/>
  <c r="J35" i="6"/>
  <c r="I35" i="6"/>
  <c r="E38" i="6"/>
  <c r="I31" i="6"/>
  <c r="K31" i="6" s="1"/>
  <c r="I32" i="6"/>
  <c r="K32" i="6" s="1"/>
  <c r="I30" i="6"/>
  <c r="K30" i="6" s="1"/>
  <c r="K29" i="6"/>
  <c r="J29" i="6"/>
  <c r="J30" i="6"/>
  <c r="J31" i="6"/>
  <c r="J32" i="6"/>
  <c r="I29" i="6"/>
  <c r="K28" i="6"/>
  <c r="J28" i="6"/>
  <c r="I28" i="6"/>
  <c r="G29" i="6"/>
  <c r="E29" i="6"/>
  <c r="G28" i="6"/>
  <c r="H32" i="9"/>
  <c r="E28" i="6"/>
  <c r="I25" i="6"/>
  <c r="E25" i="6"/>
  <c r="I19" i="6"/>
  <c r="I17" i="6"/>
  <c r="I18" i="6"/>
  <c r="I20" i="6"/>
  <c r="I21" i="6"/>
  <c r="I22" i="6"/>
  <c r="I16" i="6"/>
  <c r="E19" i="6"/>
  <c r="E18" i="6"/>
  <c r="I13" i="6"/>
  <c r="I11" i="6"/>
  <c r="I12" i="6"/>
  <c r="I10" i="6"/>
  <c r="H10" i="9"/>
  <c r="F38" i="6"/>
  <c r="F37" i="6"/>
  <c r="F36" i="6"/>
  <c r="F35" i="6"/>
  <c r="E12" i="6" l="1"/>
  <c r="A7" i="6" l="1"/>
  <c r="E21" i="6" l="1"/>
  <c r="F14" i="9"/>
  <c r="E14" i="9"/>
  <c r="D14" i="9"/>
  <c r="J14" i="9" l="1"/>
  <c r="G13" i="6" s="1"/>
  <c r="J13" i="6" l="1"/>
  <c r="K13" i="6"/>
  <c r="E36" i="6"/>
  <c r="E49" i="9"/>
  <c r="L49" i="9" s="1"/>
  <c r="D50" i="9"/>
  <c r="D18" i="9"/>
  <c r="L48" i="9"/>
  <c r="F43" i="9"/>
  <c r="H43" i="9" s="1"/>
  <c r="H40" i="9"/>
  <c r="H39" i="9"/>
  <c r="H38" i="9"/>
  <c r="H37" i="9"/>
  <c r="G34" i="9"/>
  <c r="E34" i="9"/>
  <c r="G33" i="9"/>
  <c r="F33" i="9"/>
  <c r="E32" i="9"/>
  <c r="J28" i="9"/>
  <c r="E18" i="9"/>
  <c r="E23" i="9" s="1"/>
  <c r="F12" i="9"/>
  <c r="E12" i="9"/>
  <c r="E21" i="9" s="1"/>
  <c r="D12" i="9"/>
  <c r="D21" i="9" s="1"/>
  <c r="E11" i="9"/>
  <c r="D11" i="9"/>
  <c r="J10" i="9"/>
  <c r="I21" i="9" l="1"/>
  <c r="G19" i="6" s="1"/>
  <c r="E20" i="9"/>
  <c r="E19" i="9"/>
  <c r="D20" i="9"/>
  <c r="D19" i="9"/>
  <c r="G35" i="6"/>
  <c r="G32" i="6"/>
  <c r="G25" i="6"/>
  <c r="I51" i="9"/>
  <c r="G36" i="6"/>
  <c r="E50" i="9"/>
  <c r="L50" i="9" s="1"/>
  <c r="G31" i="6"/>
  <c r="I18" i="9"/>
  <c r="J11" i="9"/>
  <c r="G10" i="6" s="1"/>
  <c r="H34" i="9"/>
  <c r="J12" i="9"/>
  <c r="H33" i="9"/>
  <c r="D23" i="9"/>
  <c r="I23" i="9" s="1"/>
  <c r="K25" i="6" l="1"/>
  <c r="J25" i="6"/>
  <c r="I20" i="9"/>
  <c r="J19" i="6"/>
  <c r="K19" i="6"/>
  <c r="I19" i="9"/>
  <c r="G17" i="6" s="1"/>
  <c r="J10" i="6"/>
  <c r="K10" i="6"/>
  <c r="G18" i="6"/>
  <c r="G30" i="6"/>
  <c r="G37" i="6"/>
  <c r="L51" i="9"/>
  <c r="G38" i="6"/>
  <c r="H13" i="9"/>
  <c r="J13" i="9" s="1"/>
  <c r="G11" i="6"/>
  <c r="G24" i="9"/>
  <c r="G22" i="6" s="1"/>
  <c r="G21" i="6"/>
  <c r="G22" i="9"/>
  <c r="I22" i="9" s="1"/>
  <c r="G16" i="6"/>
  <c r="K16" i="6" l="1"/>
  <c r="J16" i="6"/>
  <c r="J22" i="6"/>
  <c r="K22" i="6"/>
  <c r="K18" i="6"/>
  <c r="J18" i="6"/>
  <c r="J21" i="6"/>
  <c r="K21" i="6"/>
  <c r="J17" i="6"/>
  <c r="K17" i="6"/>
  <c r="J11" i="6"/>
  <c r="K11" i="6"/>
  <c r="G20" i="6"/>
  <c r="G12" i="6"/>
  <c r="J20" i="6" l="1"/>
  <c r="K20" i="6"/>
  <c r="J12" i="6"/>
  <c r="K12" i="6"/>
  <c r="J26" i="6" l="1"/>
  <c r="K26" i="6"/>
  <c r="K33" i="6" l="1"/>
  <c r="J33" i="6"/>
  <c r="J39" i="6" l="1"/>
  <c r="K39" i="6"/>
  <c r="J14" i="6"/>
  <c r="K14" i="6"/>
  <c r="J23" i="6" l="1"/>
  <c r="K23" i="6"/>
  <c r="J41" i="6" s="1"/>
  <c r="J40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Willian Costa Max</author>
    <author>Eulália Alves da Rocha</author>
  </authors>
  <commentList>
    <comment ref="G13" authorId="0" shapeId="0" xr:uid="{00000000-0006-0000-0300-000001000000}">
      <text>
        <r>
          <rPr>
            <sz val="9"/>
            <color indexed="81"/>
            <rFont val="Segoe UI"/>
            <family val="2"/>
          </rPr>
          <t>Peso específico retirado do Manual de Custos Rodoviários do DNIT</t>
        </r>
      </text>
    </comment>
    <comment ref="H28" authorId="1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Rampa de 1,20 x2,20x1,2 - considerando meio fio de 10 cm de altura e inclinação de 8,33%. </t>
        </r>
      </text>
    </comment>
    <comment ref="G33" authorId="1" shapeId="0" xr:uid="{00000000-0006-0000-0300-000003000000}">
      <text>
        <r>
          <rPr>
            <b/>
            <sz val="9"/>
            <color indexed="81"/>
            <rFont val="Segoe UI"/>
            <family val="2"/>
          </rPr>
          <t>Deverá ser pintada faixa de pedestre onde existir rampas. Preferencialmente, próximo aos cruzamentos)</t>
        </r>
      </text>
    </comment>
  </commentList>
</comments>
</file>

<file path=xl/sharedStrings.xml><?xml version="1.0" encoding="utf-8"?>
<sst xmlns="http://schemas.openxmlformats.org/spreadsheetml/2006/main" count="326" uniqueCount="140">
  <si>
    <t>TOTAL INCLUSO BDI  (%)</t>
  </si>
  <si>
    <t xml:space="preserve"> TOTAL (R$)</t>
  </si>
  <si>
    <t>SUB - TOTAL</t>
  </si>
  <si>
    <t>m</t>
  </si>
  <si>
    <t>S</t>
  </si>
  <si>
    <t>SINAPI</t>
  </si>
  <si>
    <t>I</t>
  </si>
  <si>
    <t>und</t>
  </si>
  <si>
    <t>m³</t>
  </si>
  <si>
    <t>m²</t>
  </si>
  <si>
    <t>5.4</t>
  </si>
  <si>
    <t>5.3</t>
  </si>
  <si>
    <t>5.2</t>
  </si>
  <si>
    <t>5.1</t>
  </si>
  <si>
    <t>DRENAGEM</t>
  </si>
  <si>
    <t>Placa de sinalização em chapa de aço num 16 com pintura refletiva</t>
  </si>
  <si>
    <t>4.3</t>
  </si>
  <si>
    <t>4.2</t>
  </si>
  <si>
    <t>4.1</t>
  </si>
  <si>
    <t>SINALIZAÇÃO</t>
  </si>
  <si>
    <t>3.1</t>
  </si>
  <si>
    <t>ACESSIBILIDADE</t>
  </si>
  <si>
    <t>2.5</t>
  </si>
  <si>
    <t>2.4</t>
  </si>
  <si>
    <t>2.3</t>
  </si>
  <si>
    <t>2.2</t>
  </si>
  <si>
    <t>2.1</t>
  </si>
  <si>
    <t xml:space="preserve">PAVIMENTAÇÃO ASFALTICA </t>
  </si>
  <si>
    <t>1.2</t>
  </si>
  <si>
    <t>1.1</t>
  </si>
  <si>
    <t>TERRAPLANAGEM</t>
  </si>
  <si>
    <t>VALOR TOTAL COM BDI (R$)</t>
  </si>
  <si>
    <t>VALOR TOTAL (R$)</t>
  </si>
  <si>
    <t>PREÇO COM BDI (R$)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</si>
  <si>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</si>
  <si>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</si>
  <si>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</si>
  <si>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</si>
  <si>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</si>
  <si>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</si>
  <si>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</si>
  <si>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 xml:space="preserve">BDI MATERIAL (%) </t>
  </si>
  <si>
    <t>PLANILHA ORÇAMENTÁRIA</t>
  </si>
  <si>
    <t>UND</t>
  </si>
  <si>
    <t>(m²)</t>
  </si>
  <si>
    <t>(m³)</t>
  </si>
  <si>
    <t>(Km)</t>
  </si>
  <si>
    <t>(UND)</t>
  </si>
  <si>
    <t>(m)</t>
  </si>
  <si>
    <t>TOTAL</t>
  </si>
  <si>
    <t>AREA DA TUBULAÇÃO</t>
  </si>
  <si>
    <t>VOLUME</t>
  </si>
  <si>
    <t>DISTÂNCIA</t>
  </si>
  <si>
    <t>QUANTIDADE</t>
  </si>
  <si>
    <t>PROFUNDIDADE</t>
  </si>
  <si>
    <t>EXTENSÃO</t>
  </si>
  <si>
    <t xml:space="preserve">LARGURA </t>
  </si>
  <si>
    <t>5.0</t>
  </si>
  <si>
    <t>4.0</t>
  </si>
  <si>
    <t>3.0</t>
  </si>
  <si>
    <t>(km)</t>
  </si>
  <si>
    <t>ESPESSURA</t>
  </si>
  <si>
    <t>PAVIMENAÇÃO ASFÁLTICA</t>
  </si>
  <si>
    <t>2.0</t>
  </si>
  <si>
    <t>1.0</t>
  </si>
  <si>
    <t>PLANILHA DE CÁLCULO DE QUANTITATIVOS DE PAVIMENTAÇÃO</t>
  </si>
  <si>
    <t>1.3</t>
  </si>
  <si>
    <t>1.4</t>
  </si>
  <si>
    <t>TxKm</t>
  </si>
  <si>
    <t>PESO ESPECIFICO - SOLO</t>
  </si>
  <si>
    <t>(T/m³)</t>
  </si>
  <si>
    <r>
      <t xml:space="preserve">Transporte comercial com caminhao carroceria 9 T, rodovia pavimentada - </t>
    </r>
    <r>
      <rPr>
        <i/>
        <sz val="11"/>
        <color theme="1"/>
        <rFont val="Calibri"/>
        <family val="2"/>
        <scheme val="minor"/>
      </rPr>
      <t>( taxa de 0,0012 T/m² de CM-30 x Area a ser pavimentada)</t>
    </r>
  </si>
  <si>
    <t>EMPOLAMENTO</t>
  </si>
  <si>
    <t xml:space="preserve">CUSTO UNITÁRIO (R$) </t>
  </si>
  <si>
    <t>Txkm</t>
  </si>
  <si>
    <t>ALTURA</t>
  </si>
  <si>
    <t>BASE MAIOR</t>
  </si>
  <si>
    <t>BASE MENOR</t>
  </si>
  <si>
    <t>4.1.1</t>
  </si>
  <si>
    <t>4.1.2</t>
  </si>
  <si>
    <t>Nº DE FAIXAS PINTADAS</t>
  </si>
  <si>
    <t>-</t>
  </si>
  <si>
    <t>Piso podotatil de concreto - direcional e alerta, *40 x 40 x 2,5* cm</t>
  </si>
  <si>
    <t>ÁREA</t>
  </si>
  <si>
    <t>4.3.1</t>
  </si>
  <si>
    <t>4.3.2</t>
  </si>
  <si>
    <t>4.3.3</t>
  </si>
  <si>
    <t>Placa de sinalização em chapa de aço num 16 com pintura refletiva - Octogonal (Dim. CTB Lei nº 9.503/97</t>
  </si>
  <si>
    <t>Placa de sinalização em chapa de aço num 16 com pintura refletiva - Circular (Dim. CTB Lei nº 9.503/97</t>
  </si>
  <si>
    <t>Placa de sinalização em chapa de aço num 16 com pintura refletiva - Triangular (Dim. CTB Lei nº 9.503/97</t>
  </si>
  <si>
    <t>Placa de sinalização em chapa de aço num 16 com pintura refletiva - Retangular (Dim. CTB Lei nº 9.503/97</t>
  </si>
  <si>
    <t>4.3.4</t>
  </si>
  <si>
    <t>4.4</t>
  </si>
  <si>
    <t>4.4.1</t>
  </si>
  <si>
    <t>DRENAGEM SUPERFICIAL</t>
  </si>
  <si>
    <t>m³xkm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</si>
  <si>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</si>
  <si>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PREFEITURA MUNICIPAL DE NOVO PROGRESSO - PA</t>
  </si>
  <si>
    <t>LOCAL: BAIRRO CRISTO REI - NOVO PROGRESSO</t>
  </si>
  <si>
    <t>QUANT.</t>
  </si>
  <si>
    <t>2.6</t>
  </si>
  <si>
    <t>Aquisição de material de jazida para sub-base e base</t>
  </si>
  <si>
    <t>RUA PARAÍSO</t>
  </si>
  <si>
    <t>COTAÇÃO</t>
  </si>
  <si>
    <t xml:space="preserve">EXECUÇÃO DE DRENAGEM E PAVIMENTAÇÃO DE VIAS URBANAS, NOS BAIRROS BELA VISTA E CRISTO REI, NO MUNICÍPIO DE NOVO PROGRESSO/PA
</t>
  </si>
  <si>
    <t xml:space="preserve">OBRA: EXECUÇÃO DE DRENAGEM E PAVIMENTAÇÃO DE VIAS URBANAS, NOS BAIRROS BELA VISTA E CRISTO REI, NO MUNICÍPIO DE NOVO PROGRESSO/PA
</t>
  </si>
  <si>
    <t>EXECUÇÃO E COMPACTAÇÃO DE BASE E OU SUB BASE PARA PAVIMENTAÇÃO DE SOLOS DE COMPORTAMENTO LATERÍTICO (ARENOSO) - EXCLUSIVE SOLO, ESCAVAÇÃO, CARGA E TRANSPORTE. AF_11/2019</t>
  </si>
  <si>
    <t>ESCAVAÇÃO HORIZONTAL, INCLUINDO CARGA, DESCARGA E TRANSPORTE EM SOLO DE 1A CATEGORIA COM TRATOR DE ESTEIRAS (170HP/LÂMINA: 5,20M3) E CAMINHÃO BASCULANTE DE 14M3, DMT ATÉ 200M. AF_07/2020</t>
  </si>
  <si>
    <t>EXECUÇÃO E COMPACTAÇÃO DE BASE E OU SUB BASE PARA PAVIMENTAÇÃO DE SOLOS DE COMPORTAMENTO LATERÍTICO (ARENOSO) - EXCLUSIVE SOLO, ESCAVAÇÃO, CARGA E TRANSPORTE. AF_11/2019-sub-base</t>
  </si>
  <si>
    <t>1.1.1</t>
  </si>
  <si>
    <t>1.1.2</t>
  </si>
  <si>
    <r>
      <t>TRANSPORTE COM CAMINHÃO BASCULANTE DE 6 M³, EM VIA URBANA EM REVESTIMENTO PRIMÁRIO (UNIDADE: TXKM). AF_07/2020</t>
    </r>
    <r>
      <rPr>
        <b/>
        <sz val="11"/>
        <color theme="1"/>
        <rFont val="Calibri"/>
        <family val="2"/>
        <scheme val="minor"/>
      </rPr>
      <t>. JAZIDA/OBRA.</t>
    </r>
  </si>
  <si>
    <t>PEDREGULHO OU PICARRA DE JAZIDA, AO NATURAL, PARA BASE DE PAVIMENTACAO (RETIRADO NA JAZIDA, SEM TRANSPORTE)</t>
  </si>
  <si>
    <t>TABELA DE REFERÊNCIA - SINAPI / PA / 06_2023 /SEM DESONERAÇÃO</t>
  </si>
  <si>
    <t>TABELA DE REFERÊNCIA - SICRO / PA / 06_2023 /SEM DESONERAÇÃO</t>
  </si>
  <si>
    <t>SICRO</t>
  </si>
  <si>
    <t>Imprimação com com emulsão asfáltica</t>
  </si>
  <si>
    <t>CE001</t>
  </si>
  <si>
    <t>Emulsão asfáltica para imprimação</t>
  </si>
  <si>
    <t xml:space="preserve">t </t>
  </si>
  <si>
    <t>Emulsão RR-1C</t>
  </si>
  <si>
    <t>Pintura de ligação</t>
  </si>
  <si>
    <t>COEFICIENTE</t>
  </si>
  <si>
    <t>1,2kg/m²</t>
  </si>
  <si>
    <t>t</t>
  </si>
  <si>
    <t>0,45kg/m²</t>
  </si>
  <si>
    <t>PL001</t>
  </si>
  <si>
    <t>TRANSPORTE COM CAMINHÃO TANQUE DE TRANSPORTE DE MATERIAL ASFÁLTICO DE 30000 L, EM VIA URBANA PAVIMENTADA, ADICIONAL PARA DMT EXCEDENTE A 30 KM (UNIDADE: TXKM). AF_07/2020 - ( taxa de 0,0012 T/m² de CM-30 x Area a ser pavimentada)</t>
  </si>
  <si>
    <t xml:space="preserve">EXECUÇÃO DE PAVIMENTO COM APLICAÇÃO DE CONCRETO ASFÁLTICO, CAMADA DE ROLAMENTO - EXCLUSIVE CARGA E TRANSPORTE. AF_11/2019 </t>
  </si>
  <si>
    <t>CARGA DE MISTURA ASFÁLTICA EM CAMINHÃO BASCULANTE 10 M³ (UNIDADE: M3). AF_07/2020</t>
  </si>
  <si>
    <t>2.7</t>
  </si>
  <si>
    <t xml:space="preserve"> </t>
  </si>
  <si>
    <r>
      <t xml:space="preserve">EXECUÇÃO DE PASSEIO (CALÇADA) OU PISO DE CONCRETO COM CONCRETO MOLDADO IN LOCO, FEITO EM OBRA, ACABAMENTO CONVENCIONAL, ESPESSURA 8 CM,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</si>
  <si>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r>
      <t xml:space="preserve">PINTURA DE EIXO VIÁRIO SOBRE ASFALTO COM TINTA RETRORREFLETIVA A BASE DE RESINA ACRÍLICA COM MICROESFERAS DE VIDRO, APLICAÇÃO MECÂNICA COM DEMARCADORA AUTOPROPELIDA. AF_05/2021- </t>
    </r>
    <r>
      <rPr>
        <b/>
        <sz val="11"/>
        <color theme="1"/>
        <rFont val="Calibri"/>
        <family val="2"/>
        <scheme val="minor"/>
      </rPr>
      <t>FAIXA CONTINUA E SECCIONADA</t>
    </r>
  </si>
  <si>
    <t>PINTURA DE FAIXA DE PEDESTRE OU ZEBRADA TINTA RETRORREFLETIVA A BASE DE RESINA ACRÍLICA COM MICROESFERAS DE VIDRO, E = 30 CM, APLICAÇÃO MANUAL. AF_05/2021</t>
  </si>
  <si>
    <r>
      <t>TUBO ACO GALVANIZADO COM COSTURA, CLASSE MEDIA, DN 2", E = *3,65* MM, PESO *5,10* KG/M (NBR 5580) -</t>
    </r>
    <r>
      <rPr>
        <b/>
        <sz val="11"/>
        <rFont val="Calibri"/>
        <family val="2"/>
        <scheme val="minor"/>
      </rPr>
      <t>SUPORTE PLACA</t>
    </r>
  </si>
  <si>
    <t>4.5</t>
  </si>
  <si>
    <t>ASSENTAMENTO DE GUIA (MEIO-FIO) EM TRECHO CURVO, CONFECCIONADA EM CONCRETO PRÉ-FABRICADO, DIMENSÕES 100X15X13X20 CM (COMPRIMENTO X BASE INFERIOR X BASE SUPERIOR X ALTURA), PARA URBANIZAÇÃO INTERNA DE EMPREENDIMENTOS. AF_06/2016_P</t>
  </si>
  <si>
    <t>PREPARO DE FUNDO DE VALA COM LARGURA MENOR QUE 1,5 M (ACERTO DO SOLO NATURAL). AF_08/2020</t>
  </si>
  <si>
    <t>TRANSPORTE COM CAMINHÃO BASCULANTE DE 6 M³, EM VIA URBANA EM REVESTIMENTO PRIMÁRIO (UNIDADE: TXKM). AF_07/2020l - Bota fora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</si>
</sst>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12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4" borderId="3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1" applyNumberFormat="1" applyFont="1" applyBorder="1" applyAlignment="1" applyProtection="1">
      <alignment horizontal="center" vertical="center"/>
    </xf>
    <xf numFmtId="2" fontId="0" fillId="0" borderId="3" xfId="0" quotePrefix="1" applyNumberFormat="1" applyBorder="1" applyAlignment="1">
      <alignment horizontal="center" vertical="center"/>
    </xf>
    <xf numFmtId="2" fontId="0" fillId="0" borderId="3" xfId="0" applyNumberForma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3" fontId="0" fillId="0" borderId="0" xfId="6" applyFont="1"/>
    <xf numFmtId="0" fontId="1" fillId="2" borderId="11" xfId="0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2" fontId="3" fillId="0" borderId="23" xfId="1" applyNumberFormat="1" applyFont="1" applyBorder="1" applyAlignment="1" applyProtection="1">
      <alignment horizontal="center" vertical="center"/>
    </xf>
    <xf numFmtId="0" fontId="3" fillId="0" borderId="31" xfId="1" applyFont="1" applyBorder="1" applyAlignment="1" applyProtection="1">
      <alignment horizontal="center" vertical="center"/>
    </xf>
    <xf numFmtId="10" fontId="1" fillId="0" borderId="17" xfId="7" applyNumberFormat="1" applyFont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164" fontId="0" fillId="0" borderId="19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</cellXfs>
  <cellStyles count="8">
    <cellStyle name="Hiperlink" xfId="1" builtinId="8"/>
    <cellStyle name="Normal" xfId="0" builtinId="0"/>
    <cellStyle name="Normal 10 2" xfId="2" xr:uid="{00000000-0005-0000-0000-000002000000}"/>
    <cellStyle name="Normal 11" xfId="3" xr:uid="{00000000-0005-0000-0000-000003000000}"/>
    <cellStyle name="Normal 2 10" xfId="4" xr:uid="{00000000-0005-0000-0000-000004000000}"/>
    <cellStyle name="Normal 4 2" xfId="5" xr:uid="{00000000-0005-0000-0000-000005000000}"/>
    <cellStyle name="Porcentagem" xfId="7" builtin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@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tabSelected="1" topLeftCell="A35" zoomScaleNormal="100" workbookViewId="0">
      <selection activeCell="J41" sqref="J41:K41"/>
    </sheetView>
  </sheetViews>
  <sheetFormatPr defaultRowHeight="14.4" x14ac:dyDescent="0.3"/>
  <cols>
    <col min="2" max="2" width="10.109375" customWidth="1"/>
    <col min="3" max="3" width="9.88671875" customWidth="1"/>
    <col min="4" max="4" width="10.109375" customWidth="1"/>
    <col min="5" max="5" width="28.88671875" customWidth="1"/>
    <col min="6" max="6" width="8.5546875" customWidth="1"/>
    <col min="7" max="7" width="10.6640625" customWidth="1"/>
    <col min="8" max="8" width="10" customWidth="1"/>
    <col min="9" max="9" width="9.6640625" customWidth="1"/>
    <col min="10" max="10" width="14" customWidth="1"/>
    <col min="11" max="11" width="13.88671875" customWidth="1"/>
  </cols>
  <sheetData>
    <row r="1" spans="1:11" ht="18" x14ac:dyDescent="0.3">
      <c r="A1" s="82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18" x14ac:dyDescent="0.3">
      <c r="A2" s="88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89"/>
    </row>
    <row r="3" spans="1:11" x14ac:dyDescent="0.3">
      <c r="A3" s="85" t="s">
        <v>104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ht="16.5" customHeight="1" x14ac:dyDescent="0.3">
      <c r="A4" s="36" t="s">
        <v>114</v>
      </c>
      <c r="B4" s="10"/>
      <c r="C4" s="10"/>
      <c r="D4" s="10"/>
      <c r="E4" s="10"/>
      <c r="F4" s="10"/>
      <c r="G4" s="10"/>
      <c r="H4" s="10"/>
      <c r="I4" s="66" t="s">
        <v>41</v>
      </c>
      <c r="J4" s="66"/>
      <c r="K4" s="57">
        <v>0.14019999999999999</v>
      </c>
    </row>
    <row r="5" spans="1:11" x14ac:dyDescent="0.3">
      <c r="A5" s="36" t="s">
        <v>113</v>
      </c>
      <c r="B5" s="9"/>
      <c r="C5" s="9"/>
      <c r="D5" s="9"/>
      <c r="E5" s="9"/>
      <c r="F5" s="9"/>
      <c r="G5" s="9"/>
      <c r="H5" s="8"/>
      <c r="I5" s="66" t="s">
        <v>40</v>
      </c>
      <c r="J5" s="66"/>
      <c r="K5" s="57">
        <v>0.2097</v>
      </c>
    </row>
    <row r="6" spans="1:11" ht="13.5" customHeight="1" x14ac:dyDescent="0.3">
      <c r="A6" s="36"/>
      <c r="B6" s="9"/>
      <c r="C6" s="9"/>
      <c r="D6" s="9"/>
      <c r="E6" s="9"/>
      <c r="F6" s="9"/>
      <c r="G6" s="9"/>
      <c r="H6" s="8"/>
      <c r="I6" s="8"/>
      <c r="J6" s="17"/>
      <c r="K6" s="37"/>
    </row>
    <row r="7" spans="1:11" ht="18" x14ac:dyDescent="0.3">
      <c r="A7" s="80" t="str">
        <f>MEMORIAL!A6</f>
        <v>RUA PARAÍSO</v>
      </c>
      <c r="B7" s="65"/>
      <c r="C7" s="65"/>
      <c r="D7" s="65"/>
      <c r="E7" s="65"/>
      <c r="F7" s="65"/>
      <c r="G7" s="65"/>
      <c r="H7" s="65"/>
      <c r="I7" s="65"/>
      <c r="J7" s="65"/>
      <c r="K7" s="81"/>
    </row>
    <row r="8" spans="1:11" ht="42.75" customHeight="1" x14ac:dyDescent="0.3">
      <c r="A8" s="38" t="s">
        <v>39</v>
      </c>
      <c r="B8" s="29" t="s">
        <v>38</v>
      </c>
      <c r="C8" s="29" t="s">
        <v>37</v>
      </c>
      <c r="D8" s="30" t="s">
        <v>36</v>
      </c>
      <c r="E8" s="29" t="s">
        <v>35</v>
      </c>
      <c r="F8" s="29" t="s">
        <v>34</v>
      </c>
      <c r="G8" s="30" t="s">
        <v>99</v>
      </c>
      <c r="H8" s="30" t="s">
        <v>73</v>
      </c>
      <c r="I8" s="30" t="s">
        <v>33</v>
      </c>
      <c r="J8" s="31" t="s">
        <v>32</v>
      </c>
      <c r="K8" s="39" t="s">
        <v>31</v>
      </c>
    </row>
    <row r="9" spans="1:11" ht="21" customHeight="1" x14ac:dyDescent="0.3">
      <c r="A9" s="40">
        <v>1</v>
      </c>
      <c r="B9" s="7"/>
      <c r="C9" s="7"/>
      <c r="D9" s="7"/>
      <c r="E9" s="6" t="s">
        <v>30</v>
      </c>
      <c r="F9" s="5"/>
      <c r="G9" s="5"/>
      <c r="H9" s="11"/>
      <c r="I9" s="11"/>
      <c r="J9" s="14"/>
      <c r="K9" s="41"/>
    </row>
    <row r="10" spans="1:11" ht="100.8" x14ac:dyDescent="0.3">
      <c r="A10" s="42" t="s">
        <v>29</v>
      </c>
      <c r="B10" s="2">
        <v>96388</v>
      </c>
      <c r="C10" s="2" t="s">
        <v>5</v>
      </c>
      <c r="D10" s="2" t="s">
        <v>4</v>
      </c>
      <c r="E10" s="18" t="s">
        <v>106</v>
      </c>
      <c r="F10" s="1" t="s">
        <v>8</v>
      </c>
      <c r="G10" s="23">
        <f>MEMORIAL!H10+MEMORIAL!J11</f>
        <v>840</v>
      </c>
      <c r="H10" s="23">
        <v>11.5</v>
      </c>
      <c r="I10" s="23">
        <f>TRUNC(H10*(1+$K$5),2)</f>
        <v>13.91</v>
      </c>
      <c r="J10" s="23">
        <f>TRUNC(G10*H10,2)</f>
        <v>9660</v>
      </c>
      <c r="K10" s="43">
        <f>TRUNC(I10*G10,2)</f>
        <v>11684.4</v>
      </c>
    </row>
    <row r="11" spans="1:11" ht="75.75" customHeight="1" x14ac:dyDescent="0.3">
      <c r="A11" s="42" t="s">
        <v>28</v>
      </c>
      <c r="B11" s="21">
        <v>101146</v>
      </c>
      <c r="C11" s="2" t="s">
        <v>5</v>
      </c>
      <c r="D11" s="2" t="s">
        <v>4</v>
      </c>
      <c r="E11" s="18" t="s">
        <v>107</v>
      </c>
      <c r="F11" s="1" t="s">
        <v>8</v>
      </c>
      <c r="G11" s="23">
        <f>MEMORIAL!J12</f>
        <v>280</v>
      </c>
      <c r="H11" s="23">
        <v>12.63</v>
      </c>
      <c r="I11" s="23">
        <f t="shared" ref="I11:I12" si="0">TRUNC(H11*(1+$K$5),2)</f>
        <v>15.27</v>
      </c>
      <c r="J11" s="23">
        <f t="shared" ref="J11:J13" si="1">TRUNC(G11*H11,2)</f>
        <v>3536.4</v>
      </c>
      <c r="K11" s="43">
        <f t="shared" ref="K11:K13" si="2">TRUNC(I11*G11,2)</f>
        <v>4275.6000000000004</v>
      </c>
    </row>
    <row r="12" spans="1:11" ht="72" x14ac:dyDescent="0.3">
      <c r="A12" s="42" t="s">
        <v>66</v>
      </c>
      <c r="B12" s="4">
        <v>97917</v>
      </c>
      <c r="C12" s="2" t="s">
        <v>5</v>
      </c>
      <c r="D12" s="2" t="s">
        <v>4</v>
      </c>
      <c r="E12" s="19" t="str">
        <f>MEMORIAL!B13</f>
        <v>TRANSPORTE COM CAMINHÃO BASCULANTE DE 6 M³, EM VIA URBANA EM REVESTIMENTO PRIMÁRIO (UNIDADE: TXKM). AF_07/2020. JAZIDA/OBRA.</v>
      </c>
      <c r="F12" s="3" t="s">
        <v>68</v>
      </c>
      <c r="G12" s="23">
        <f>MEMORIAL!J13</f>
        <v>3584</v>
      </c>
      <c r="H12" s="23">
        <v>1.94</v>
      </c>
      <c r="I12" s="23">
        <f t="shared" si="0"/>
        <v>2.34</v>
      </c>
      <c r="J12" s="23">
        <f t="shared" si="1"/>
        <v>6952.96</v>
      </c>
      <c r="K12" s="43">
        <f t="shared" si="2"/>
        <v>8386.56</v>
      </c>
    </row>
    <row r="13" spans="1:11" ht="57.6" x14ac:dyDescent="0.3">
      <c r="A13" s="42" t="s">
        <v>67</v>
      </c>
      <c r="B13" s="4">
        <v>4746</v>
      </c>
      <c r="C13" s="2" t="s">
        <v>5</v>
      </c>
      <c r="D13" s="2" t="s">
        <v>6</v>
      </c>
      <c r="E13" s="19" t="s">
        <v>112</v>
      </c>
      <c r="F13" s="1" t="s">
        <v>8</v>
      </c>
      <c r="G13" s="23">
        <f>MEMORIAL!J14</f>
        <v>280</v>
      </c>
      <c r="H13" s="23">
        <v>143.16</v>
      </c>
      <c r="I13" s="23">
        <f>TRUNC(H13*(1+$K$4),2)</f>
        <v>163.22999999999999</v>
      </c>
      <c r="J13" s="23">
        <f t="shared" si="1"/>
        <v>40084.800000000003</v>
      </c>
      <c r="K13" s="43">
        <f t="shared" si="2"/>
        <v>45704.4</v>
      </c>
    </row>
    <row r="14" spans="1:11" x14ac:dyDescent="0.3">
      <c r="A14" s="77" t="s">
        <v>2</v>
      </c>
      <c r="B14" s="62"/>
      <c r="C14" s="62"/>
      <c r="D14" s="62"/>
      <c r="E14" s="62"/>
      <c r="F14" s="62"/>
      <c r="G14" s="62"/>
      <c r="H14" s="62"/>
      <c r="I14" s="63"/>
      <c r="J14" s="15">
        <f>SUM(J10:J13)</f>
        <v>60234.16</v>
      </c>
      <c r="K14" s="44">
        <f>SUM(K10:K13)</f>
        <v>70050.959999999992</v>
      </c>
    </row>
    <row r="15" spans="1:11" ht="24.75" customHeight="1" x14ac:dyDescent="0.3">
      <c r="A15" s="40">
        <v>2</v>
      </c>
      <c r="B15" s="7"/>
      <c r="C15" s="7"/>
      <c r="D15" s="7"/>
      <c r="E15" s="6" t="s">
        <v>27</v>
      </c>
      <c r="F15" s="5"/>
      <c r="G15" s="5"/>
      <c r="H15" s="11"/>
      <c r="I15" s="11"/>
      <c r="J15" s="14"/>
      <c r="K15" s="41"/>
    </row>
    <row r="16" spans="1:11" ht="33.75" customHeight="1" x14ac:dyDescent="0.3">
      <c r="A16" s="45" t="s">
        <v>26</v>
      </c>
      <c r="B16" s="4">
        <v>4011352</v>
      </c>
      <c r="C16" s="4" t="s">
        <v>115</v>
      </c>
      <c r="D16" s="4" t="s">
        <v>4</v>
      </c>
      <c r="E16" s="19" t="s">
        <v>116</v>
      </c>
      <c r="F16" s="3" t="s">
        <v>9</v>
      </c>
      <c r="G16" s="12">
        <f>MEMORIAL!I18</f>
        <v>2390.5</v>
      </c>
      <c r="H16" s="12">
        <v>0.42</v>
      </c>
      <c r="I16" s="23">
        <f>TRUNC(H16*(1+$K$5),2)</f>
        <v>0.5</v>
      </c>
      <c r="J16" s="12">
        <f>TRUNC(G16*H16,2)</f>
        <v>1004.01</v>
      </c>
      <c r="K16" s="43">
        <f>TRUNC(I16*G16,2)</f>
        <v>1195.25</v>
      </c>
    </row>
    <row r="17" spans="1:11" ht="33.75" customHeight="1" x14ac:dyDescent="0.3">
      <c r="A17" s="45" t="s">
        <v>25</v>
      </c>
      <c r="B17" s="4" t="s">
        <v>117</v>
      </c>
      <c r="C17" s="4" t="s">
        <v>103</v>
      </c>
      <c r="D17" s="4" t="s">
        <v>6</v>
      </c>
      <c r="E17" s="19" t="s">
        <v>118</v>
      </c>
      <c r="F17" s="3" t="s">
        <v>119</v>
      </c>
      <c r="G17" s="12">
        <f>MEMORIAL!I19</f>
        <v>2.8685999999999998</v>
      </c>
      <c r="H17" s="12">
        <v>4515.45</v>
      </c>
      <c r="I17" s="23">
        <f>TRUNC(H17*(1+$K$4),2)</f>
        <v>5148.51</v>
      </c>
      <c r="J17" s="12">
        <f t="shared" ref="J17:J22" si="3">TRUNC(G17*H17,2)</f>
        <v>12953.01</v>
      </c>
      <c r="K17" s="43">
        <f t="shared" ref="K17:K22" si="4">TRUNC(I17*G17,2)</f>
        <v>14769.01</v>
      </c>
    </row>
    <row r="18" spans="1:11" ht="33.75" customHeight="1" x14ac:dyDescent="0.3">
      <c r="A18" s="45" t="s">
        <v>24</v>
      </c>
      <c r="B18" s="4">
        <v>4011353</v>
      </c>
      <c r="C18" s="4" t="s">
        <v>115</v>
      </c>
      <c r="D18" s="4" t="s">
        <v>4</v>
      </c>
      <c r="E18" s="19" t="str">
        <f>MEMORIAL!B20</f>
        <v>Pintura de ligação</v>
      </c>
      <c r="F18" s="3" t="s">
        <v>9</v>
      </c>
      <c r="G18" s="12">
        <f>MEMORIAL!I20</f>
        <v>2390.5</v>
      </c>
      <c r="H18" s="12">
        <v>0.28999999999999998</v>
      </c>
      <c r="I18" s="23">
        <f t="shared" ref="I18:I22" si="5">TRUNC(H18*(1+$K$5),2)</f>
        <v>0.35</v>
      </c>
      <c r="J18" s="12">
        <f t="shared" si="3"/>
        <v>693.24</v>
      </c>
      <c r="K18" s="43">
        <f t="shared" si="4"/>
        <v>836.67</v>
      </c>
    </row>
    <row r="19" spans="1:11" ht="33.75" customHeight="1" x14ac:dyDescent="0.3">
      <c r="A19" s="45" t="s">
        <v>23</v>
      </c>
      <c r="B19" s="4" t="s">
        <v>126</v>
      </c>
      <c r="C19" s="4" t="s">
        <v>103</v>
      </c>
      <c r="D19" s="4" t="s">
        <v>6</v>
      </c>
      <c r="E19" s="19" t="str">
        <f>MEMORIAL!B21</f>
        <v>Emulsão RR-1C</v>
      </c>
      <c r="F19" s="3" t="s">
        <v>124</v>
      </c>
      <c r="G19" s="12">
        <f>MEMORIAL!I21</f>
        <v>1.26</v>
      </c>
      <c r="H19" s="12">
        <v>3619.25</v>
      </c>
      <c r="I19" s="23">
        <f>TRUNC(H19*(1+$K$4),2)</f>
        <v>4126.66</v>
      </c>
      <c r="J19" s="12">
        <f t="shared" si="3"/>
        <v>4560.25</v>
      </c>
      <c r="K19" s="43">
        <f t="shared" si="4"/>
        <v>5199.59</v>
      </c>
    </row>
    <row r="20" spans="1:11" ht="78.75" customHeight="1" x14ac:dyDescent="0.3">
      <c r="A20" s="45" t="s">
        <v>22</v>
      </c>
      <c r="B20" s="4">
        <v>102331</v>
      </c>
      <c r="C20" s="4" t="s">
        <v>5</v>
      </c>
      <c r="D20" s="4" t="s">
        <v>4</v>
      </c>
      <c r="E20" s="19" t="s">
        <v>127</v>
      </c>
      <c r="F20" s="3" t="s">
        <v>68</v>
      </c>
      <c r="G20" s="12">
        <f>MEMORIAL!I22</f>
        <v>1678.1309999999999</v>
      </c>
      <c r="H20" s="12">
        <v>0.5</v>
      </c>
      <c r="I20" s="23">
        <f t="shared" si="5"/>
        <v>0.6</v>
      </c>
      <c r="J20" s="12">
        <f t="shared" si="3"/>
        <v>839.06</v>
      </c>
      <c r="K20" s="43">
        <f t="shared" si="4"/>
        <v>1006.87</v>
      </c>
    </row>
    <row r="21" spans="1:11" ht="74.25" customHeight="1" x14ac:dyDescent="0.3">
      <c r="A21" s="45" t="s">
        <v>100</v>
      </c>
      <c r="B21" s="2">
        <v>95995</v>
      </c>
      <c r="C21" s="2" t="s">
        <v>5</v>
      </c>
      <c r="D21" s="2" t="s">
        <v>4</v>
      </c>
      <c r="E21" s="18" t="str">
        <f>MEMORIAL!B23</f>
        <v xml:space="preserve">EXECUÇÃO DE PAVIMENTO COM APLICAÇÃO DE CONCRETO ASFÁLTICO, CAMADA DE ROLAMENTO - EXCLUSIVE CARGA E TRANSPORTE. AF_11/2019 </v>
      </c>
      <c r="F21" s="1" t="s">
        <v>8</v>
      </c>
      <c r="G21" s="23">
        <f>MEMORIAL!I23</f>
        <v>71.715000000000003</v>
      </c>
      <c r="H21" s="23">
        <v>2615.65</v>
      </c>
      <c r="I21" s="23">
        <f t="shared" si="5"/>
        <v>3164.15</v>
      </c>
      <c r="J21" s="12">
        <f t="shared" si="3"/>
        <v>187581.33</v>
      </c>
      <c r="K21" s="43">
        <f t="shared" si="4"/>
        <v>226917.01</v>
      </c>
    </row>
    <row r="22" spans="1:11" ht="60.75" customHeight="1" x14ac:dyDescent="0.3">
      <c r="A22" s="45" t="s">
        <v>130</v>
      </c>
      <c r="B22" s="4">
        <v>100986</v>
      </c>
      <c r="C22" s="4" t="s">
        <v>5</v>
      </c>
      <c r="D22" s="4" t="s">
        <v>4</v>
      </c>
      <c r="E22" s="19" t="s">
        <v>129</v>
      </c>
      <c r="F22" s="3" t="s">
        <v>8</v>
      </c>
      <c r="G22" s="23">
        <f>MEMORIAL!G24</f>
        <v>71.715000000000003</v>
      </c>
      <c r="H22" s="23">
        <v>8.1300000000000008</v>
      </c>
      <c r="I22" s="23">
        <f t="shared" si="5"/>
        <v>9.83</v>
      </c>
      <c r="J22" s="12">
        <f t="shared" si="3"/>
        <v>583.04</v>
      </c>
      <c r="K22" s="43">
        <f t="shared" si="4"/>
        <v>704.95</v>
      </c>
    </row>
    <row r="23" spans="1:11" x14ac:dyDescent="0.3">
      <c r="A23" s="78" t="s">
        <v>2</v>
      </c>
      <c r="B23" s="69"/>
      <c r="C23" s="69"/>
      <c r="D23" s="69"/>
      <c r="E23" s="69"/>
      <c r="F23" s="69"/>
      <c r="G23" s="69"/>
      <c r="H23" s="69"/>
      <c r="I23" s="70"/>
      <c r="J23" s="15">
        <f>SUM(J16:J22)</f>
        <v>208213.94</v>
      </c>
      <c r="K23" s="44">
        <f>SUM(K16:K22)</f>
        <v>250629.35000000003</v>
      </c>
    </row>
    <row r="24" spans="1:11" ht="20.25" customHeight="1" x14ac:dyDescent="0.3">
      <c r="A24" s="40">
        <v>3</v>
      </c>
      <c r="B24" s="7"/>
      <c r="C24" s="7"/>
      <c r="D24" s="7"/>
      <c r="E24" s="6" t="s">
        <v>21</v>
      </c>
      <c r="F24" s="5"/>
      <c r="G24" s="5"/>
      <c r="H24" s="11"/>
      <c r="I24" s="11"/>
      <c r="J24" s="14"/>
      <c r="K24" s="41"/>
    </row>
    <row r="25" spans="1:11" ht="115.2" x14ac:dyDescent="0.3">
      <c r="A25" s="42" t="s">
        <v>20</v>
      </c>
      <c r="B25" s="2">
        <v>94996</v>
      </c>
      <c r="C25" s="2" t="s">
        <v>5</v>
      </c>
      <c r="D25" s="2" t="s">
        <v>4</v>
      </c>
      <c r="E25" s="18" t="str">
        <f>MEMORIAL!B28</f>
        <v>EXECUÇÃO DE PASSEIO (CALÇADA) OU PISO DE CONCRETO COM CONCRETO MOLDADO IN LOCO, FEITO EM OBRA, ACABAMENTO CONVENCIONAL, ESPESSURA 8 CM, ARMADO. AF_07/2016 - RAMPA DE ACESSIBILIDADE</v>
      </c>
      <c r="F25" s="1" t="s">
        <v>9</v>
      </c>
      <c r="G25" s="23">
        <f>MEMORIAL!J28</f>
        <v>16.32</v>
      </c>
      <c r="H25" s="23">
        <v>115.4</v>
      </c>
      <c r="I25" s="23">
        <f>TRUNC(H25*(1+$K$5),2)</f>
        <v>139.59</v>
      </c>
      <c r="J25" s="23">
        <f>TRUNC(G25*H25,2)</f>
        <v>1883.32</v>
      </c>
      <c r="K25" s="43">
        <f>TRUNC(G25*I25,2)</f>
        <v>2278.1</v>
      </c>
    </row>
    <row r="26" spans="1:11" x14ac:dyDescent="0.3">
      <c r="A26" s="77" t="s">
        <v>2</v>
      </c>
      <c r="B26" s="62"/>
      <c r="C26" s="62"/>
      <c r="D26" s="62"/>
      <c r="E26" s="62"/>
      <c r="F26" s="62"/>
      <c r="G26" s="62"/>
      <c r="H26" s="62"/>
      <c r="I26" s="63"/>
      <c r="J26" s="15">
        <f>J25</f>
        <v>1883.32</v>
      </c>
      <c r="K26" s="44">
        <f>K25</f>
        <v>2278.1</v>
      </c>
    </row>
    <row r="27" spans="1:11" ht="21.75" customHeight="1" x14ac:dyDescent="0.3">
      <c r="A27" s="40">
        <v>4</v>
      </c>
      <c r="B27" s="6"/>
      <c r="C27" s="6"/>
      <c r="D27" s="6"/>
      <c r="E27" s="6" t="s">
        <v>19</v>
      </c>
      <c r="F27" s="5"/>
      <c r="G27" s="5"/>
      <c r="H27" s="11"/>
      <c r="I27" s="11"/>
      <c r="J27" s="14"/>
      <c r="K27" s="41"/>
    </row>
    <row r="28" spans="1:11" ht="81.75" customHeight="1" x14ac:dyDescent="0.3">
      <c r="A28" s="42" t="s">
        <v>18</v>
      </c>
      <c r="B28" s="2">
        <v>102512</v>
      </c>
      <c r="C28" s="2" t="s">
        <v>5</v>
      </c>
      <c r="D28" s="2" t="s">
        <v>4</v>
      </c>
      <c r="E28" s="18" t="str">
        <f>MEMORIAL!B32</f>
        <v>PINTURA DE EIXO VIÁRIO SOBRE ASFALTO COM TINTA RETRORREFLETIVA A BASE DE RESINA ACRÍLICA COM MICROESFERAS DE VIDRO, APLICAÇÃO MECÂNICA COM DEMARCADORA AUTOPROPELIDA. AF_05/2021- FAIXA CONTINUA E SECCIONADA</v>
      </c>
      <c r="F28" s="1" t="s">
        <v>3</v>
      </c>
      <c r="G28" s="23">
        <f>MEMORIAL!H32</f>
        <v>1050</v>
      </c>
      <c r="H28" s="23">
        <v>5.1100000000000003</v>
      </c>
      <c r="I28" s="23">
        <f>TRUNC(H28*(1+$K$5),2)</f>
        <v>6.18</v>
      </c>
      <c r="J28" s="23">
        <f>TRUNC(H28*G28,2)</f>
        <v>5365.5</v>
      </c>
      <c r="K28" s="43">
        <f>TRUNC(I28*G28,2)</f>
        <v>6489</v>
      </c>
    </row>
    <row r="29" spans="1:11" ht="81.75" customHeight="1" x14ac:dyDescent="0.3">
      <c r="A29" s="42" t="s">
        <v>17</v>
      </c>
      <c r="B29" s="2">
        <v>102509</v>
      </c>
      <c r="C29" s="2" t="s">
        <v>5</v>
      </c>
      <c r="D29" s="2" t="s">
        <v>4</v>
      </c>
      <c r="E29" s="18" t="str">
        <f>MEMORIAL!B33</f>
        <v>PINTURA DE FAIXA DE PEDESTRE OU ZEBRADA TINTA RETRORREFLETIVA A BASE DE RESINA ACRÍLICA COM MICROESFERAS DE VIDRO, E = 30 CM, APLICAÇÃO MANUAL. AF_05/2021</v>
      </c>
      <c r="F29" s="1" t="s">
        <v>9</v>
      </c>
      <c r="G29" s="23">
        <f>MEMORIAL!H33</f>
        <v>48.000000000000007</v>
      </c>
      <c r="H29" s="23">
        <v>24.22</v>
      </c>
      <c r="I29" s="23">
        <f t="shared" ref="I29" si="6">TRUNC(H29*(1+$K$5),2)</f>
        <v>29.29</v>
      </c>
      <c r="J29" s="23">
        <f t="shared" ref="J29:J32" si="7">TRUNC(H29*G29,2)</f>
        <v>1162.56</v>
      </c>
      <c r="K29" s="43">
        <f t="shared" ref="K29:K32" si="8">TRUNC(I29*G29,2)</f>
        <v>1405.92</v>
      </c>
    </row>
    <row r="30" spans="1:11" ht="43.2" x14ac:dyDescent="0.3">
      <c r="A30" s="42" t="s">
        <v>16</v>
      </c>
      <c r="B30" s="21">
        <v>36178</v>
      </c>
      <c r="C30" s="21" t="s">
        <v>5</v>
      </c>
      <c r="D30" s="21" t="s">
        <v>6</v>
      </c>
      <c r="E30" s="20" t="s">
        <v>82</v>
      </c>
      <c r="F30" s="24" t="s">
        <v>7</v>
      </c>
      <c r="G30" s="25">
        <f>MEMORIAL!H34</f>
        <v>23.999999999999996</v>
      </c>
      <c r="H30" s="25">
        <v>15.86</v>
      </c>
      <c r="I30" s="23">
        <f>TRUNC(H30*(1+$K$4),2)</f>
        <v>18.079999999999998</v>
      </c>
      <c r="J30" s="23">
        <f t="shared" si="7"/>
        <v>380.64</v>
      </c>
      <c r="K30" s="43">
        <f t="shared" si="8"/>
        <v>433.92</v>
      </c>
    </row>
    <row r="31" spans="1:11" ht="28.8" x14ac:dyDescent="0.3">
      <c r="A31" s="42" t="s">
        <v>92</v>
      </c>
      <c r="B31" s="2">
        <v>34723</v>
      </c>
      <c r="C31" s="2" t="s">
        <v>5</v>
      </c>
      <c r="D31" s="2" t="s">
        <v>6</v>
      </c>
      <c r="E31" s="18" t="s">
        <v>15</v>
      </c>
      <c r="F31" s="1" t="s">
        <v>9</v>
      </c>
      <c r="G31" s="23">
        <f>MEMORIAL!H37+MEMORIAL!H38+MEMORIAL!H39+MEMORIAL!H40</f>
        <v>2</v>
      </c>
      <c r="H31" s="23">
        <v>577.5</v>
      </c>
      <c r="I31" s="23">
        <f t="shared" ref="I31:I32" si="9">TRUNC(H31*(1+$K$4),2)</f>
        <v>658.46</v>
      </c>
      <c r="J31" s="23">
        <f t="shared" si="7"/>
        <v>1155</v>
      </c>
      <c r="K31" s="43">
        <f t="shared" si="8"/>
        <v>1316.92</v>
      </c>
    </row>
    <row r="32" spans="1:11" ht="72" x14ac:dyDescent="0.3">
      <c r="A32" s="42" t="s">
        <v>136</v>
      </c>
      <c r="B32" s="2">
        <v>7696</v>
      </c>
      <c r="C32" s="2" t="s">
        <v>5</v>
      </c>
      <c r="D32" s="2" t="s">
        <v>6</v>
      </c>
      <c r="E32" s="20" t="s">
        <v>135</v>
      </c>
      <c r="F32" s="1" t="s">
        <v>3</v>
      </c>
      <c r="G32" s="23">
        <f>MEMORIAL!H43</f>
        <v>22.4</v>
      </c>
      <c r="H32" s="23">
        <v>67.099999999999994</v>
      </c>
      <c r="I32" s="23">
        <f t="shared" si="9"/>
        <v>76.5</v>
      </c>
      <c r="J32" s="23">
        <f t="shared" si="7"/>
        <v>1503.04</v>
      </c>
      <c r="K32" s="43">
        <f t="shared" si="8"/>
        <v>1713.6</v>
      </c>
    </row>
    <row r="33" spans="1:11" x14ac:dyDescent="0.3">
      <c r="A33" s="77" t="s">
        <v>2</v>
      </c>
      <c r="B33" s="62"/>
      <c r="C33" s="62"/>
      <c r="D33" s="62"/>
      <c r="E33" s="62"/>
      <c r="F33" s="62"/>
      <c r="G33" s="62"/>
      <c r="H33" s="62"/>
      <c r="I33" s="63"/>
      <c r="J33" s="15">
        <f>SUM(J28:J32)</f>
        <v>9566.74</v>
      </c>
      <c r="K33" s="44">
        <f>SUM(K28:K32)</f>
        <v>11359.36</v>
      </c>
    </row>
    <row r="34" spans="1:11" ht="18.75" customHeight="1" x14ac:dyDescent="0.3">
      <c r="A34" s="40">
        <v>5</v>
      </c>
      <c r="B34" s="7"/>
      <c r="C34" s="7"/>
      <c r="D34" s="7"/>
      <c r="E34" s="6" t="s">
        <v>14</v>
      </c>
      <c r="F34" s="5"/>
      <c r="G34" s="5"/>
      <c r="H34" s="11"/>
      <c r="I34" s="11"/>
      <c r="J34" s="14"/>
      <c r="K34" s="41"/>
    </row>
    <row r="35" spans="1:11" ht="158.4" x14ac:dyDescent="0.3">
      <c r="A35" s="45" t="s">
        <v>13</v>
      </c>
      <c r="B35" s="2">
        <v>94276</v>
      </c>
      <c r="C35" s="2" t="s">
        <v>5</v>
      </c>
      <c r="D35" s="4" t="s">
        <v>4</v>
      </c>
      <c r="E35" s="18" t="s">
        <v>137</v>
      </c>
      <c r="F35" s="12" t="str">
        <f>MEMORIAL!M48</f>
        <v>m</v>
      </c>
      <c r="G35" s="12">
        <f>MEMORIAL!L48</f>
        <v>690</v>
      </c>
      <c r="H35" s="12">
        <v>65.28</v>
      </c>
      <c r="I35" s="23">
        <f>TRUNC(H35*(1+$K$5),2)</f>
        <v>78.959999999999994</v>
      </c>
      <c r="J35" s="12">
        <f>TRUNC(G35*H35,2)</f>
        <v>45043.199999999997</v>
      </c>
      <c r="K35" s="43">
        <f>TRUNC(I35*G35,2)</f>
        <v>54482.400000000001</v>
      </c>
    </row>
    <row r="36" spans="1:11" ht="158.4" x14ac:dyDescent="0.3">
      <c r="A36" s="45" t="s">
        <v>12</v>
      </c>
      <c r="B36" s="2">
        <v>90105</v>
      </c>
      <c r="C36" s="2" t="s">
        <v>5</v>
      </c>
      <c r="D36" s="4" t="s">
        <v>4</v>
      </c>
      <c r="E36" s="18" t="str">
        <f>MEMORIAL!B49</f>
        <v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v>
      </c>
      <c r="F36" s="12" t="str">
        <f>MEMORIAL!M49</f>
        <v>m³</v>
      </c>
      <c r="G36" s="12">
        <f>MEMORIAL!L49</f>
        <v>121.09499999999998</v>
      </c>
      <c r="H36" s="12">
        <v>8.4700000000000006</v>
      </c>
      <c r="I36" s="23">
        <f t="shared" ref="I36:I38" si="10">TRUNC(H36*(1+$K$5),2)</f>
        <v>10.24</v>
      </c>
      <c r="J36" s="12">
        <f t="shared" ref="J36:J38" si="11">TRUNC(G36*H36,2)</f>
        <v>1025.67</v>
      </c>
      <c r="K36" s="43">
        <f t="shared" ref="K36:K38" si="12">TRUNC(I36*G36,2)</f>
        <v>1240.01</v>
      </c>
    </row>
    <row r="37" spans="1:11" ht="57.6" x14ac:dyDescent="0.3">
      <c r="A37" s="45" t="s">
        <v>11</v>
      </c>
      <c r="B37" s="2">
        <v>101166</v>
      </c>
      <c r="C37" s="2" t="s">
        <v>5</v>
      </c>
      <c r="D37" s="4" t="s">
        <v>4</v>
      </c>
      <c r="E37" s="18" t="s">
        <v>138</v>
      </c>
      <c r="F37" s="12" t="str">
        <f>MEMORIAL!M50</f>
        <v>m²</v>
      </c>
      <c r="G37" s="12">
        <f>MEMORIAL!L50</f>
        <v>807.3</v>
      </c>
      <c r="H37" s="12">
        <v>6.16</v>
      </c>
      <c r="I37" s="23">
        <f t="shared" si="10"/>
        <v>7.45</v>
      </c>
      <c r="J37" s="12">
        <f t="shared" si="11"/>
        <v>4972.96</v>
      </c>
      <c r="K37" s="43">
        <f t="shared" si="12"/>
        <v>6014.38</v>
      </c>
    </row>
    <row r="38" spans="1:11" ht="72" x14ac:dyDescent="0.3">
      <c r="A38" s="45" t="s">
        <v>10</v>
      </c>
      <c r="B38" s="2">
        <v>97917</v>
      </c>
      <c r="C38" s="2" t="s">
        <v>5</v>
      </c>
      <c r="D38" s="4" t="s">
        <v>4</v>
      </c>
      <c r="E38" s="18" t="str">
        <f>MEMORIAL!B51</f>
        <v>TRANSPORTE COM CAMINHÃO BASCULANTE DE 6 M³, EM VIA URBANA EM REVESTIMENTO PRIMÁRIO (UNIDADE: TXKM). AF_07/2020l - Bota fora</v>
      </c>
      <c r="F38" s="12" t="str">
        <f>MEMORIAL!M51</f>
        <v>m³xkm</v>
      </c>
      <c r="G38" s="12">
        <f>MEMORIAL!I51</f>
        <v>151.36874999999998</v>
      </c>
      <c r="H38" s="12">
        <v>1.94</v>
      </c>
      <c r="I38" s="23">
        <f t="shared" si="10"/>
        <v>2.34</v>
      </c>
      <c r="J38" s="12">
        <f t="shared" si="11"/>
        <v>293.64999999999998</v>
      </c>
      <c r="K38" s="43">
        <f t="shared" si="12"/>
        <v>354.2</v>
      </c>
    </row>
    <row r="39" spans="1:11" x14ac:dyDescent="0.3">
      <c r="A39" s="77" t="s">
        <v>2</v>
      </c>
      <c r="B39" s="62"/>
      <c r="C39" s="62"/>
      <c r="D39" s="62"/>
      <c r="E39" s="62"/>
      <c r="F39" s="62"/>
      <c r="G39" s="62"/>
      <c r="H39" s="62"/>
      <c r="I39" s="63"/>
      <c r="J39" s="15">
        <f>SUM(J35:J38)</f>
        <v>51335.479999999996</v>
      </c>
      <c r="K39" s="44">
        <f>SUM(K35:K38)</f>
        <v>62090.99</v>
      </c>
    </row>
    <row r="40" spans="1:11" ht="17.399999999999999" x14ac:dyDescent="0.3">
      <c r="A40" s="79" t="s">
        <v>1</v>
      </c>
      <c r="B40" s="64"/>
      <c r="C40" s="64"/>
      <c r="D40" s="64"/>
      <c r="E40" s="64"/>
      <c r="F40" s="64"/>
      <c r="G40" s="64"/>
      <c r="H40" s="64"/>
      <c r="I40" s="16"/>
      <c r="J40" s="67">
        <f>J14+J23+J26+J33+J39</f>
        <v>331233.63999999996</v>
      </c>
      <c r="K40" s="72"/>
    </row>
    <row r="41" spans="1:11" ht="18" thickBot="1" x14ac:dyDescent="0.35">
      <c r="A41" s="73" t="s">
        <v>0</v>
      </c>
      <c r="B41" s="74"/>
      <c r="C41" s="74"/>
      <c r="D41" s="74"/>
      <c r="E41" s="74"/>
      <c r="F41" s="74"/>
      <c r="G41" s="74"/>
      <c r="H41" s="74"/>
      <c r="I41" s="46"/>
      <c r="J41" s="75">
        <f>K14+K23+K26+K33+K39</f>
        <v>396408.76</v>
      </c>
      <c r="K41" s="76"/>
    </row>
    <row r="43" spans="1:11" x14ac:dyDescent="0.3">
      <c r="K43" s="33"/>
    </row>
  </sheetData>
  <mergeCells count="15">
    <mergeCell ref="A7:K7"/>
    <mergeCell ref="A1:K1"/>
    <mergeCell ref="A3:K3"/>
    <mergeCell ref="A2:K2"/>
    <mergeCell ref="I4:J4"/>
    <mergeCell ref="I5:J5"/>
    <mergeCell ref="J40:K40"/>
    <mergeCell ref="A41:H41"/>
    <mergeCell ref="J41:K41"/>
    <mergeCell ref="A14:I14"/>
    <mergeCell ref="A23:I23"/>
    <mergeCell ref="A26:I26"/>
    <mergeCell ref="A33:I33"/>
    <mergeCell ref="A39:I39"/>
    <mergeCell ref="A40:H40"/>
  </mergeCells>
  <phoneticPr fontId="14" type="noConversion"/>
  <pageMargins left="0.51181102362204722" right="0.51181102362204722" top="1.5748031496062993" bottom="0.98425196850393704" header="0.31496062992125984" footer="0.31496062992125984"/>
  <pageSetup paperSize="9" scale="68" orientation="portrait" horizontalDpi="1200" verticalDpi="1200" r:id="rId1"/>
  <headerFooter>
    <oddHeader>&amp;L
&amp;"-,Negrito"PREFEITURA MUNICIPAL DE NOVO PROGRESSO
PODER EXECUTIVO
CNPJ:10.221.768/0001-20
&amp;R&amp;G</oddHeader>
    <oddFooter>&amp;C&amp;A&amp;G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1"/>
  <sheetViews>
    <sheetView topLeftCell="A28" zoomScale="80" zoomScaleNormal="80" workbookViewId="0">
      <selection activeCell="D51" sqref="D51"/>
    </sheetView>
  </sheetViews>
  <sheetFormatPr defaultRowHeight="14.4" x14ac:dyDescent="0.3"/>
  <cols>
    <col min="2" max="2" width="29.5546875" customWidth="1"/>
    <col min="3" max="3" width="12" customWidth="1"/>
    <col min="4" max="4" width="11.5546875" customWidth="1"/>
    <col min="5" max="5" width="11.6640625" customWidth="1"/>
    <col min="6" max="6" width="15.33203125" customWidth="1"/>
    <col min="7" max="7" width="13.44140625" customWidth="1"/>
    <col min="8" max="8" width="10.44140625" customWidth="1"/>
    <col min="9" max="9" width="13.6640625" customWidth="1"/>
  </cols>
  <sheetData>
    <row r="1" spans="1:13" ht="15" thickBot="1" x14ac:dyDescent="0.35"/>
    <row r="2" spans="1:13" ht="18" x14ac:dyDescent="0.3">
      <c r="A2" s="149" t="s">
        <v>65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</row>
    <row r="3" spans="1:13" ht="15.6" x14ac:dyDescent="0.3">
      <c r="A3" s="152" t="s">
        <v>105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4"/>
    </row>
    <row r="4" spans="1:13" ht="18" x14ac:dyDescent="0.3">
      <c r="A4" s="155" t="s">
        <v>98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7"/>
    </row>
    <row r="5" spans="1:13" x14ac:dyDescent="0.3">
      <c r="A5" s="47"/>
      <c r="B5" s="48"/>
      <c r="C5" s="48"/>
      <c r="D5" s="8"/>
      <c r="E5" s="8"/>
      <c r="F5" s="8"/>
      <c r="G5" s="8"/>
      <c r="H5" s="8"/>
      <c r="I5" s="8"/>
      <c r="J5" s="8"/>
      <c r="K5" s="8"/>
      <c r="L5" s="8"/>
      <c r="M5" s="49"/>
    </row>
    <row r="6" spans="1:13" ht="18" x14ac:dyDescent="0.3">
      <c r="A6" s="158" t="s">
        <v>102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x14ac:dyDescent="0.3">
      <c r="A7" s="40" t="s">
        <v>64</v>
      </c>
      <c r="B7" s="161" t="s">
        <v>30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spans="1:13" ht="43.2" x14ac:dyDescent="0.3">
      <c r="A8" s="163" t="s">
        <v>39</v>
      </c>
      <c r="B8" s="102" t="s">
        <v>35</v>
      </c>
      <c r="C8" s="103"/>
      <c r="D8" s="32" t="s">
        <v>56</v>
      </c>
      <c r="E8" s="32" t="s">
        <v>55</v>
      </c>
      <c r="F8" s="29" t="s">
        <v>61</v>
      </c>
      <c r="G8" s="30" t="s">
        <v>69</v>
      </c>
      <c r="H8" s="29" t="s">
        <v>51</v>
      </c>
      <c r="I8" s="29" t="s">
        <v>52</v>
      </c>
      <c r="J8" s="120" t="s">
        <v>49</v>
      </c>
      <c r="K8" s="128" t="s">
        <v>43</v>
      </c>
      <c r="L8" s="129"/>
      <c r="M8" s="130"/>
    </row>
    <row r="9" spans="1:13" x14ac:dyDescent="0.3">
      <c r="A9" s="163"/>
      <c r="B9" s="104"/>
      <c r="C9" s="105"/>
      <c r="D9" s="29" t="s">
        <v>48</v>
      </c>
      <c r="E9" s="29" t="s">
        <v>48</v>
      </c>
      <c r="F9" s="29" t="s">
        <v>48</v>
      </c>
      <c r="G9" s="29" t="s">
        <v>70</v>
      </c>
      <c r="H9" s="29" t="s">
        <v>45</v>
      </c>
      <c r="I9" s="29" t="s">
        <v>60</v>
      </c>
      <c r="J9" s="120"/>
      <c r="K9" s="131"/>
      <c r="L9" s="132"/>
      <c r="M9" s="133"/>
    </row>
    <row r="10" spans="1:13" ht="100.8" customHeight="1" x14ac:dyDescent="0.3">
      <c r="A10" s="42" t="s">
        <v>109</v>
      </c>
      <c r="B10" s="96" t="s">
        <v>106</v>
      </c>
      <c r="C10" s="97"/>
      <c r="D10" s="22">
        <v>8</v>
      </c>
      <c r="E10" s="22">
        <v>350</v>
      </c>
      <c r="F10" s="23"/>
      <c r="G10" s="23"/>
      <c r="H10" s="23">
        <f>D10*E10*0.2</f>
        <v>560</v>
      </c>
      <c r="I10" s="23"/>
      <c r="J10" s="23">
        <f>D10*E10</f>
        <v>2800</v>
      </c>
      <c r="K10" s="111" t="s">
        <v>8</v>
      </c>
      <c r="L10" s="112"/>
      <c r="M10" s="113"/>
    </row>
    <row r="11" spans="1:13" ht="115.2" customHeight="1" x14ac:dyDescent="0.3">
      <c r="A11" s="42" t="s">
        <v>110</v>
      </c>
      <c r="B11" s="96" t="s">
        <v>108</v>
      </c>
      <c r="C11" s="97"/>
      <c r="D11" s="23">
        <f>D10</f>
        <v>8</v>
      </c>
      <c r="E11" s="23">
        <f>E10</f>
        <v>350</v>
      </c>
      <c r="F11" s="22">
        <v>0.1</v>
      </c>
      <c r="G11" s="23"/>
      <c r="H11" s="23"/>
      <c r="I11" s="23"/>
      <c r="J11" s="23">
        <f>D11*E11*F11</f>
        <v>280</v>
      </c>
      <c r="K11" s="111" t="s">
        <v>8</v>
      </c>
      <c r="L11" s="112"/>
      <c r="M11" s="113"/>
    </row>
    <row r="12" spans="1:13" ht="115.2" customHeight="1" x14ac:dyDescent="0.3">
      <c r="A12" s="42" t="s">
        <v>28</v>
      </c>
      <c r="B12" s="96" t="s">
        <v>107</v>
      </c>
      <c r="C12" s="97"/>
      <c r="D12" s="23">
        <f>D10</f>
        <v>8</v>
      </c>
      <c r="E12" s="23">
        <f>E10</f>
        <v>350</v>
      </c>
      <c r="F12" s="23">
        <f>+F11</f>
        <v>0.1</v>
      </c>
      <c r="G12" s="23"/>
      <c r="H12" s="23"/>
      <c r="I12" s="23"/>
      <c r="J12" s="23">
        <f>D12*E12*F12</f>
        <v>280</v>
      </c>
      <c r="K12" s="111" t="s">
        <v>8</v>
      </c>
      <c r="L12" s="112"/>
      <c r="M12" s="113"/>
    </row>
    <row r="13" spans="1:13" ht="72" customHeight="1" x14ac:dyDescent="0.3">
      <c r="A13" s="42" t="s">
        <v>66</v>
      </c>
      <c r="B13" s="106" t="s">
        <v>111</v>
      </c>
      <c r="C13" s="107"/>
      <c r="D13" s="23"/>
      <c r="E13" s="23"/>
      <c r="F13" s="23"/>
      <c r="G13" s="23">
        <v>1.6</v>
      </c>
      <c r="H13" s="23">
        <f>J12*G13</f>
        <v>448</v>
      </c>
      <c r="I13" s="22">
        <v>8</v>
      </c>
      <c r="J13" s="23">
        <f>H13*I13</f>
        <v>3584</v>
      </c>
      <c r="K13" s="111" t="s">
        <v>74</v>
      </c>
      <c r="L13" s="112"/>
      <c r="M13" s="113"/>
    </row>
    <row r="14" spans="1:13" ht="28.8" customHeight="1" x14ac:dyDescent="0.3">
      <c r="A14" s="42" t="s">
        <v>67</v>
      </c>
      <c r="B14" s="106" t="s">
        <v>101</v>
      </c>
      <c r="C14" s="107"/>
      <c r="D14" s="23">
        <f>D10</f>
        <v>8</v>
      </c>
      <c r="E14" s="23">
        <f>E10</f>
        <v>350</v>
      </c>
      <c r="F14" s="23">
        <f>F11</f>
        <v>0.1</v>
      </c>
      <c r="G14" s="23"/>
      <c r="H14" s="23"/>
      <c r="I14" s="28"/>
      <c r="J14" s="23">
        <f>D14*E14*F14</f>
        <v>280</v>
      </c>
      <c r="K14" s="111" t="s">
        <v>8</v>
      </c>
      <c r="L14" s="112"/>
      <c r="M14" s="113"/>
    </row>
    <row r="15" spans="1:13" x14ac:dyDescent="0.3">
      <c r="A15" s="40" t="s">
        <v>63</v>
      </c>
      <c r="B15" s="138" t="s">
        <v>62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40"/>
    </row>
    <row r="16" spans="1:13" x14ac:dyDescent="0.3">
      <c r="A16" s="141" t="s">
        <v>39</v>
      </c>
      <c r="B16" s="58" t="s">
        <v>35</v>
      </c>
      <c r="C16" s="34" t="s">
        <v>122</v>
      </c>
      <c r="D16" s="32" t="s">
        <v>56</v>
      </c>
      <c r="E16" s="32" t="s">
        <v>55</v>
      </c>
      <c r="F16" s="32" t="s">
        <v>61</v>
      </c>
      <c r="G16" s="32" t="s">
        <v>51</v>
      </c>
      <c r="H16" s="32" t="s">
        <v>52</v>
      </c>
      <c r="I16" s="143" t="s">
        <v>49</v>
      </c>
      <c r="J16" s="92" t="s">
        <v>43</v>
      </c>
      <c r="K16" s="145"/>
      <c r="L16" s="145"/>
      <c r="M16" s="146"/>
    </row>
    <row r="17" spans="1:13" x14ac:dyDescent="0.3">
      <c r="A17" s="142"/>
      <c r="B17" s="59"/>
      <c r="C17" s="35"/>
      <c r="D17" s="32" t="s">
        <v>48</v>
      </c>
      <c r="E17" s="32" t="s">
        <v>48</v>
      </c>
      <c r="F17" s="32" t="s">
        <v>48</v>
      </c>
      <c r="G17" s="32" t="s">
        <v>45</v>
      </c>
      <c r="H17" s="32" t="s">
        <v>60</v>
      </c>
      <c r="I17" s="144"/>
      <c r="J17" s="94"/>
      <c r="K17" s="147"/>
      <c r="L17" s="147"/>
      <c r="M17" s="148"/>
    </row>
    <row r="18" spans="1:13" ht="28.8" customHeight="1" x14ac:dyDescent="0.3">
      <c r="A18" s="42" t="s">
        <v>26</v>
      </c>
      <c r="B18" s="19" t="s">
        <v>116</v>
      </c>
      <c r="C18" s="19"/>
      <c r="D18" s="23">
        <f>+D10-D49</f>
        <v>6.83</v>
      </c>
      <c r="E18" s="23">
        <f>+E10</f>
        <v>350</v>
      </c>
      <c r="F18" s="23"/>
      <c r="G18" s="23"/>
      <c r="H18" s="23"/>
      <c r="I18" s="23">
        <f>D18*E18</f>
        <v>2390.5</v>
      </c>
      <c r="J18" s="111" t="s">
        <v>9</v>
      </c>
      <c r="K18" s="112"/>
      <c r="L18" s="112"/>
      <c r="M18" s="113"/>
    </row>
    <row r="19" spans="1:13" ht="28.8" x14ac:dyDescent="0.3">
      <c r="A19" s="42" t="s">
        <v>25</v>
      </c>
      <c r="B19" s="19" t="s">
        <v>118</v>
      </c>
      <c r="C19" s="19" t="s">
        <v>123</v>
      </c>
      <c r="D19" s="23">
        <f>+D11-D50</f>
        <v>6.83</v>
      </c>
      <c r="E19" s="23">
        <f>+E11</f>
        <v>350</v>
      </c>
      <c r="F19" s="23"/>
      <c r="G19" s="23"/>
      <c r="H19" s="23"/>
      <c r="I19" s="23">
        <f>(E19*D19*1.2)/1000</f>
        <v>2.8685999999999998</v>
      </c>
      <c r="J19" s="111" t="s">
        <v>124</v>
      </c>
      <c r="K19" s="112"/>
      <c r="L19" s="112"/>
      <c r="M19" s="113"/>
    </row>
    <row r="20" spans="1:13" x14ac:dyDescent="0.3">
      <c r="A20" s="42" t="s">
        <v>24</v>
      </c>
      <c r="B20" s="19" t="s">
        <v>121</v>
      </c>
      <c r="C20" s="19"/>
      <c r="D20" s="23">
        <f>+D11-D50</f>
        <v>6.83</v>
      </c>
      <c r="E20" s="23">
        <f>+E11</f>
        <v>350</v>
      </c>
      <c r="F20" s="23"/>
      <c r="G20" s="23"/>
      <c r="H20" s="23"/>
      <c r="I20" s="23">
        <f>D20*E20</f>
        <v>2390.5</v>
      </c>
      <c r="J20" s="111" t="s">
        <v>9</v>
      </c>
      <c r="K20" s="112"/>
      <c r="L20" s="112"/>
      <c r="M20" s="113"/>
    </row>
    <row r="21" spans="1:13" x14ac:dyDescent="0.3">
      <c r="A21" s="42" t="s">
        <v>23</v>
      </c>
      <c r="B21" s="19" t="s">
        <v>120</v>
      </c>
      <c r="C21" s="19" t="s">
        <v>125</v>
      </c>
      <c r="D21" s="23">
        <f>+D12-D51</f>
        <v>8</v>
      </c>
      <c r="E21" s="23">
        <f>+E12</f>
        <v>350</v>
      </c>
      <c r="F21" s="23"/>
      <c r="G21" s="23"/>
      <c r="H21" s="23"/>
      <c r="I21" s="23">
        <f>(E21*D21*0.45)/1000</f>
        <v>1.26</v>
      </c>
      <c r="J21" s="111" t="s">
        <v>124</v>
      </c>
      <c r="K21" s="112"/>
      <c r="L21" s="112"/>
      <c r="M21" s="113"/>
    </row>
    <row r="22" spans="1:13" ht="72" x14ac:dyDescent="0.3">
      <c r="A22" s="42" t="s">
        <v>22</v>
      </c>
      <c r="B22" s="19" t="s">
        <v>71</v>
      </c>
      <c r="C22" s="19"/>
      <c r="D22" s="23"/>
      <c r="E22" s="23"/>
      <c r="F22" s="23"/>
      <c r="G22" s="23">
        <f>(0.0012)*I18</f>
        <v>2.8685999999999998</v>
      </c>
      <c r="H22" s="22">
        <v>585</v>
      </c>
      <c r="I22" s="23">
        <f>G22*H22</f>
        <v>1678.1309999999999</v>
      </c>
      <c r="J22" s="111" t="s">
        <v>68</v>
      </c>
      <c r="K22" s="112"/>
      <c r="L22" s="112"/>
      <c r="M22" s="113"/>
    </row>
    <row r="23" spans="1:13" ht="72" x14ac:dyDescent="0.3">
      <c r="A23" s="42" t="s">
        <v>100</v>
      </c>
      <c r="B23" s="18" t="s">
        <v>128</v>
      </c>
      <c r="C23" s="18"/>
      <c r="D23" s="23">
        <f>D18</f>
        <v>6.83</v>
      </c>
      <c r="E23" s="23">
        <f>E18</f>
        <v>350</v>
      </c>
      <c r="F23" s="23">
        <v>0.03</v>
      </c>
      <c r="G23" s="23"/>
      <c r="H23" s="23"/>
      <c r="I23" s="23">
        <f>D23*E23*F23</f>
        <v>71.715000000000003</v>
      </c>
      <c r="J23" s="111" t="s">
        <v>8</v>
      </c>
      <c r="K23" s="112"/>
      <c r="L23" s="112"/>
      <c r="M23" s="113"/>
    </row>
    <row r="24" spans="1:13" ht="43.2" x14ac:dyDescent="0.3">
      <c r="A24" s="42" t="s">
        <v>130</v>
      </c>
      <c r="B24" s="19" t="s">
        <v>129</v>
      </c>
      <c r="C24" s="19"/>
      <c r="D24" s="23"/>
      <c r="E24" s="23"/>
      <c r="F24" s="23"/>
      <c r="G24" s="23">
        <f>I23</f>
        <v>71.715000000000003</v>
      </c>
      <c r="H24" s="22">
        <v>0.8</v>
      </c>
      <c r="I24" s="23" t="s">
        <v>131</v>
      </c>
      <c r="J24" s="111" t="s">
        <v>8</v>
      </c>
      <c r="K24" s="112"/>
      <c r="L24" s="112"/>
      <c r="M24" s="113"/>
    </row>
    <row r="25" spans="1:13" x14ac:dyDescent="0.3">
      <c r="A25" s="40" t="s">
        <v>59</v>
      </c>
      <c r="B25" s="116" t="s">
        <v>21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</row>
    <row r="26" spans="1:13" x14ac:dyDescent="0.3">
      <c r="A26" s="118" t="s">
        <v>39</v>
      </c>
      <c r="B26" s="92" t="s">
        <v>35</v>
      </c>
      <c r="C26" s="93"/>
      <c r="D26" s="120" t="s">
        <v>76</v>
      </c>
      <c r="E26" s="120"/>
      <c r="F26" s="120" t="s">
        <v>77</v>
      </c>
      <c r="G26" s="120"/>
      <c r="H26" s="29" t="s">
        <v>75</v>
      </c>
      <c r="I26" s="29" t="s">
        <v>53</v>
      </c>
      <c r="J26" s="120" t="s">
        <v>49</v>
      </c>
      <c r="K26" s="128" t="s">
        <v>43</v>
      </c>
      <c r="L26" s="129"/>
      <c r="M26" s="130"/>
    </row>
    <row r="27" spans="1:13" x14ac:dyDescent="0.3">
      <c r="A27" s="118"/>
      <c r="B27" s="94"/>
      <c r="C27" s="95"/>
      <c r="D27" s="120" t="s">
        <v>48</v>
      </c>
      <c r="E27" s="120"/>
      <c r="F27" s="120" t="s">
        <v>48</v>
      </c>
      <c r="G27" s="120"/>
      <c r="H27" s="29" t="s">
        <v>48</v>
      </c>
      <c r="I27" s="29" t="s">
        <v>43</v>
      </c>
      <c r="J27" s="120"/>
      <c r="K27" s="131"/>
      <c r="L27" s="132"/>
      <c r="M27" s="133"/>
    </row>
    <row r="28" spans="1:13" ht="115.2" customHeight="1" x14ac:dyDescent="0.3">
      <c r="A28" s="42" t="s">
        <v>20</v>
      </c>
      <c r="B28" s="96" t="s">
        <v>132</v>
      </c>
      <c r="C28" s="97"/>
      <c r="D28" s="137">
        <v>2.2000000000000002</v>
      </c>
      <c r="E28" s="137"/>
      <c r="F28" s="137">
        <v>1.2</v>
      </c>
      <c r="G28" s="137"/>
      <c r="H28" s="23">
        <v>1.2</v>
      </c>
      <c r="I28" s="22">
        <v>8</v>
      </c>
      <c r="J28" s="13">
        <f>(((D28+F28)*H28)/2)*I28</f>
        <v>16.32</v>
      </c>
      <c r="K28" s="111" t="s">
        <v>9</v>
      </c>
      <c r="L28" s="112"/>
      <c r="M28" s="113"/>
    </row>
    <row r="29" spans="1:13" x14ac:dyDescent="0.3">
      <c r="A29" s="40" t="s">
        <v>58</v>
      </c>
      <c r="B29" s="116" t="s">
        <v>19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7"/>
    </row>
    <row r="30" spans="1:13" x14ac:dyDescent="0.3">
      <c r="A30" s="118" t="s">
        <v>39</v>
      </c>
      <c r="B30" s="92" t="s">
        <v>35</v>
      </c>
      <c r="C30" s="93"/>
      <c r="D30" s="29" t="s">
        <v>56</v>
      </c>
      <c r="E30" s="29" t="s">
        <v>55</v>
      </c>
      <c r="F30" s="29" t="s">
        <v>80</v>
      </c>
      <c r="G30" s="29" t="s">
        <v>53</v>
      </c>
      <c r="H30" s="120" t="s">
        <v>49</v>
      </c>
      <c r="I30" s="128" t="s">
        <v>43</v>
      </c>
      <c r="J30" s="129"/>
      <c r="K30" s="129"/>
      <c r="L30" s="129"/>
      <c r="M30" s="130"/>
    </row>
    <row r="31" spans="1:13" x14ac:dyDescent="0.3">
      <c r="A31" s="118"/>
      <c r="B31" s="94"/>
      <c r="C31" s="95"/>
      <c r="D31" s="29" t="s">
        <v>48</v>
      </c>
      <c r="E31" s="29" t="s">
        <v>48</v>
      </c>
      <c r="F31" s="29" t="s">
        <v>47</v>
      </c>
      <c r="G31" s="29" t="s">
        <v>47</v>
      </c>
      <c r="H31" s="120"/>
      <c r="I31" s="131"/>
      <c r="J31" s="132"/>
      <c r="K31" s="132"/>
      <c r="L31" s="132"/>
      <c r="M31" s="133"/>
    </row>
    <row r="32" spans="1:13" ht="129.6" customHeight="1" x14ac:dyDescent="0.3">
      <c r="A32" s="45" t="s">
        <v>78</v>
      </c>
      <c r="B32" s="96" t="s">
        <v>133</v>
      </c>
      <c r="C32" s="97"/>
      <c r="D32" s="23">
        <v>0.1</v>
      </c>
      <c r="E32" s="23">
        <f>E10</f>
        <v>350</v>
      </c>
      <c r="F32" s="23" t="s">
        <v>81</v>
      </c>
      <c r="G32" s="22">
        <v>3</v>
      </c>
      <c r="H32" s="23">
        <f>E32*G32</f>
        <v>1050</v>
      </c>
      <c r="I32" s="111" t="s">
        <v>3</v>
      </c>
      <c r="J32" s="112"/>
      <c r="K32" s="112"/>
      <c r="L32" s="112"/>
      <c r="M32" s="113"/>
    </row>
    <row r="33" spans="1:13" ht="100.8" customHeight="1" x14ac:dyDescent="0.3">
      <c r="A33" s="42" t="s">
        <v>79</v>
      </c>
      <c r="B33" s="96" t="s">
        <v>134</v>
      </c>
      <c r="C33" s="97"/>
      <c r="D33" s="23">
        <v>0.4</v>
      </c>
      <c r="E33" s="23">
        <v>3</v>
      </c>
      <c r="F33" s="23">
        <f>D10/(2*D33)</f>
        <v>10</v>
      </c>
      <c r="G33" s="23">
        <f>ROUNDUP(I28/2,0)</f>
        <v>4</v>
      </c>
      <c r="H33" s="23">
        <f>D33*E33*F33*G33</f>
        <v>48.000000000000007</v>
      </c>
      <c r="I33" s="111" t="s">
        <v>9</v>
      </c>
      <c r="J33" s="112"/>
      <c r="K33" s="112"/>
      <c r="L33" s="112"/>
      <c r="M33" s="113"/>
    </row>
    <row r="34" spans="1:13" ht="43.2" customHeight="1" x14ac:dyDescent="0.3">
      <c r="A34" s="42" t="s">
        <v>17</v>
      </c>
      <c r="B34" s="96" t="s">
        <v>82</v>
      </c>
      <c r="C34" s="97"/>
      <c r="D34" s="23">
        <v>0.4</v>
      </c>
      <c r="E34" s="23">
        <f>+F28</f>
        <v>1.2</v>
      </c>
      <c r="F34" s="23" t="s">
        <v>81</v>
      </c>
      <c r="G34" s="23">
        <f>I28</f>
        <v>8</v>
      </c>
      <c r="H34" s="23">
        <f>(E34/D34)*G34</f>
        <v>23.999999999999996</v>
      </c>
      <c r="I34" s="111" t="s">
        <v>9</v>
      </c>
      <c r="J34" s="112"/>
      <c r="K34" s="112"/>
      <c r="L34" s="112"/>
      <c r="M34" s="113"/>
    </row>
    <row r="35" spans="1:13" x14ac:dyDescent="0.3">
      <c r="A35" s="122" t="s">
        <v>16</v>
      </c>
      <c r="B35" s="98" t="s">
        <v>35</v>
      </c>
      <c r="C35" s="99"/>
      <c r="D35" s="120" t="s">
        <v>83</v>
      </c>
      <c r="E35" s="120"/>
      <c r="F35" s="136" t="s">
        <v>53</v>
      </c>
      <c r="G35" s="136"/>
      <c r="H35" s="126" t="s">
        <v>49</v>
      </c>
      <c r="I35" s="128" t="s">
        <v>43</v>
      </c>
      <c r="J35" s="129"/>
      <c r="K35" s="129"/>
      <c r="L35" s="129"/>
      <c r="M35" s="130"/>
    </row>
    <row r="36" spans="1:13" x14ac:dyDescent="0.3">
      <c r="A36" s="123"/>
      <c r="B36" s="100"/>
      <c r="C36" s="101"/>
      <c r="D36" s="68" t="s">
        <v>9</v>
      </c>
      <c r="E36" s="70"/>
      <c r="F36" s="124" t="s">
        <v>47</v>
      </c>
      <c r="G36" s="125"/>
      <c r="H36" s="127"/>
      <c r="I36" s="131"/>
      <c r="J36" s="132"/>
      <c r="K36" s="132"/>
      <c r="L36" s="132"/>
      <c r="M36" s="133"/>
    </row>
    <row r="37" spans="1:13" ht="57.6" customHeight="1" x14ac:dyDescent="0.3">
      <c r="A37" s="42" t="s">
        <v>84</v>
      </c>
      <c r="B37" s="96" t="s">
        <v>87</v>
      </c>
      <c r="C37" s="97"/>
      <c r="D37" s="114">
        <v>0.3</v>
      </c>
      <c r="E37" s="115"/>
      <c r="F37" s="134">
        <v>4</v>
      </c>
      <c r="G37" s="135"/>
      <c r="H37" s="23">
        <f>+D37*F37</f>
        <v>1.2</v>
      </c>
      <c r="I37" s="111" t="s">
        <v>9</v>
      </c>
      <c r="J37" s="112"/>
      <c r="K37" s="112"/>
      <c r="L37" s="112"/>
      <c r="M37" s="113"/>
    </row>
    <row r="38" spans="1:13" ht="43.2" customHeight="1" x14ac:dyDescent="0.3">
      <c r="A38" s="42" t="s">
        <v>85</v>
      </c>
      <c r="B38" s="96" t="s">
        <v>88</v>
      </c>
      <c r="C38" s="97"/>
      <c r="D38" s="114">
        <v>0.13</v>
      </c>
      <c r="E38" s="115"/>
      <c r="F38" s="134">
        <v>0</v>
      </c>
      <c r="G38" s="135"/>
      <c r="H38" s="23">
        <f t="shared" ref="H38:H40" si="0">+D38*F38</f>
        <v>0</v>
      </c>
      <c r="I38" s="111" t="s">
        <v>9</v>
      </c>
      <c r="J38" s="112"/>
      <c r="K38" s="112"/>
      <c r="L38" s="112"/>
      <c r="M38" s="113"/>
    </row>
    <row r="39" spans="1:13" ht="57.6" customHeight="1" x14ac:dyDescent="0.3">
      <c r="A39" s="42" t="s">
        <v>86</v>
      </c>
      <c r="B39" s="96" t="s">
        <v>89</v>
      </c>
      <c r="C39" s="97"/>
      <c r="D39" s="114">
        <v>0.2</v>
      </c>
      <c r="E39" s="115"/>
      <c r="F39" s="134">
        <v>4</v>
      </c>
      <c r="G39" s="135"/>
      <c r="H39" s="23">
        <f t="shared" si="0"/>
        <v>0.8</v>
      </c>
      <c r="I39" s="111" t="s">
        <v>9</v>
      </c>
      <c r="J39" s="112"/>
      <c r="K39" s="112"/>
      <c r="L39" s="112"/>
      <c r="M39" s="113"/>
    </row>
    <row r="40" spans="1:13" ht="57.6" customHeight="1" x14ac:dyDescent="0.3">
      <c r="A40" s="42" t="s">
        <v>91</v>
      </c>
      <c r="B40" s="96" t="s">
        <v>90</v>
      </c>
      <c r="C40" s="97"/>
      <c r="D40" s="114">
        <v>0.125</v>
      </c>
      <c r="E40" s="115"/>
      <c r="F40" s="134">
        <v>0</v>
      </c>
      <c r="G40" s="135"/>
      <c r="H40" s="23">
        <f t="shared" si="0"/>
        <v>0</v>
      </c>
      <c r="I40" s="111" t="s">
        <v>9</v>
      </c>
      <c r="J40" s="112"/>
      <c r="K40" s="112"/>
      <c r="L40" s="112"/>
      <c r="M40" s="113"/>
    </row>
    <row r="41" spans="1:13" x14ac:dyDescent="0.3">
      <c r="A41" s="122" t="s">
        <v>92</v>
      </c>
      <c r="B41" s="98" t="s">
        <v>35</v>
      </c>
      <c r="C41" s="99"/>
      <c r="D41" s="68" t="s">
        <v>75</v>
      </c>
      <c r="E41" s="70"/>
      <c r="F41" s="124" t="s">
        <v>53</v>
      </c>
      <c r="G41" s="125"/>
      <c r="H41" s="126" t="s">
        <v>49</v>
      </c>
      <c r="I41" s="128" t="s">
        <v>43</v>
      </c>
      <c r="J41" s="129"/>
      <c r="K41" s="129"/>
      <c r="L41" s="129"/>
      <c r="M41" s="130"/>
    </row>
    <row r="42" spans="1:13" x14ac:dyDescent="0.3">
      <c r="A42" s="123"/>
      <c r="B42" s="100"/>
      <c r="C42" s="101"/>
      <c r="D42" s="68" t="s">
        <v>48</v>
      </c>
      <c r="E42" s="70"/>
      <c r="F42" s="124" t="s">
        <v>43</v>
      </c>
      <c r="G42" s="125"/>
      <c r="H42" s="127"/>
      <c r="I42" s="131"/>
      <c r="J42" s="132"/>
      <c r="K42" s="132"/>
      <c r="L42" s="132"/>
      <c r="M42" s="133"/>
    </row>
    <row r="43" spans="1:13" ht="72" customHeight="1" x14ac:dyDescent="0.3">
      <c r="A43" s="42" t="s">
        <v>93</v>
      </c>
      <c r="B43" s="90" t="s">
        <v>135</v>
      </c>
      <c r="C43" s="91"/>
      <c r="D43" s="114">
        <v>2.8</v>
      </c>
      <c r="E43" s="115"/>
      <c r="F43" s="114">
        <f>SUM(F37:G40)</f>
        <v>8</v>
      </c>
      <c r="G43" s="115"/>
      <c r="H43" s="23">
        <f>D43*F43</f>
        <v>22.4</v>
      </c>
      <c r="I43" s="111" t="s">
        <v>3</v>
      </c>
      <c r="J43" s="112"/>
      <c r="K43" s="112"/>
      <c r="L43" s="112"/>
      <c r="M43" s="113"/>
    </row>
    <row r="44" spans="1:13" x14ac:dyDescent="0.3">
      <c r="A44" s="40" t="s">
        <v>57</v>
      </c>
      <c r="B44" s="116" t="s">
        <v>14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</row>
    <row r="45" spans="1:13" ht="43.2" x14ac:dyDescent="0.3">
      <c r="A45" s="118" t="s">
        <v>39</v>
      </c>
      <c r="B45" s="92" t="s">
        <v>35</v>
      </c>
      <c r="C45" s="93"/>
      <c r="D45" s="29" t="s">
        <v>56</v>
      </c>
      <c r="E45" s="29" t="s">
        <v>55</v>
      </c>
      <c r="F45" s="29" t="s">
        <v>54</v>
      </c>
      <c r="G45" s="29" t="s">
        <v>53</v>
      </c>
      <c r="H45" s="29" t="s">
        <v>52</v>
      </c>
      <c r="I45" s="30" t="s">
        <v>51</v>
      </c>
      <c r="J45" s="30" t="s">
        <v>50</v>
      </c>
      <c r="K45" s="119" t="s">
        <v>72</v>
      </c>
      <c r="L45" s="120" t="s">
        <v>49</v>
      </c>
      <c r="M45" s="121" t="s">
        <v>43</v>
      </c>
    </row>
    <row r="46" spans="1:13" x14ac:dyDescent="0.3">
      <c r="A46" s="118"/>
      <c r="B46" s="94"/>
      <c r="C46" s="95"/>
      <c r="D46" s="29" t="s">
        <v>48</v>
      </c>
      <c r="E46" s="29" t="s">
        <v>48</v>
      </c>
      <c r="F46" s="29" t="s">
        <v>48</v>
      </c>
      <c r="G46" s="29" t="s">
        <v>47</v>
      </c>
      <c r="H46" s="29" t="s">
        <v>46</v>
      </c>
      <c r="I46" s="29" t="s">
        <v>45</v>
      </c>
      <c r="J46" s="29" t="s">
        <v>44</v>
      </c>
      <c r="K46" s="119"/>
      <c r="L46" s="120"/>
      <c r="M46" s="121"/>
    </row>
    <row r="47" spans="1:13" x14ac:dyDescent="0.3">
      <c r="A47" s="108" t="s">
        <v>94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</row>
    <row r="48" spans="1:13" ht="86.4" customHeight="1" x14ac:dyDescent="0.3">
      <c r="A48" s="42" t="s">
        <v>13</v>
      </c>
      <c r="B48" s="96" t="s">
        <v>137</v>
      </c>
      <c r="C48" s="97"/>
      <c r="D48" s="23">
        <v>0.13500000000000001</v>
      </c>
      <c r="E48" s="22">
        <v>690</v>
      </c>
      <c r="F48" s="23" t="s">
        <v>81</v>
      </c>
      <c r="G48" s="23" t="s">
        <v>81</v>
      </c>
      <c r="H48" s="23" t="s">
        <v>81</v>
      </c>
      <c r="I48" s="23" t="s">
        <v>81</v>
      </c>
      <c r="J48" s="27" t="s">
        <v>81</v>
      </c>
      <c r="K48" s="27" t="s">
        <v>81</v>
      </c>
      <c r="L48" s="23">
        <f>E48</f>
        <v>690</v>
      </c>
      <c r="M48" s="50" t="s">
        <v>3</v>
      </c>
    </row>
    <row r="49" spans="1:13" ht="144" customHeight="1" x14ac:dyDescent="0.3">
      <c r="A49" s="42" t="s">
        <v>12</v>
      </c>
      <c r="B49" s="96" t="s">
        <v>96</v>
      </c>
      <c r="C49" s="97"/>
      <c r="D49" s="23">
        <v>1.17</v>
      </c>
      <c r="E49" s="23">
        <f>E48</f>
        <v>690</v>
      </c>
      <c r="F49" s="23">
        <v>0.15</v>
      </c>
      <c r="G49" s="23" t="s">
        <v>81</v>
      </c>
      <c r="H49" s="23" t="s">
        <v>81</v>
      </c>
      <c r="I49" s="23" t="s">
        <v>81</v>
      </c>
      <c r="J49" s="23" t="s">
        <v>81</v>
      </c>
      <c r="K49" s="23" t="s">
        <v>81</v>
      </c>
      <c r="L49" s="23">
        <f>D49*E49*F49</f>
        <v>121.09499999999998</v>
      </c>
      <c r="M49" s="50" t="s">
        <v>8</v>
      </c>
    </row>
    <row r="50" spans="1:13" ht="43.2" customHeight="1" x14ac:dyDescent="0.3">
      <c r="A50" s="42" t="s">
        <v>11</v>
      </c>
      <c r="B50" s="96" t="s">
        <v>138</v>
      </c>
      <c r="C50" s="97"/>
      <c r="D50" s="23">
        <f>D49</f>
        <v>1.17</v>
      </c>
      <c r="E50" s="23">
        <f>E49</f>
        <v>690</v>
      </c>
      <c r="F50" s="23" t="s">
        <v>81</v>
      </c>
      <c r="G50" s="23" t="s">
        <v>81</v>
      </c>
      <c r="H50" s="23" t="s">
        <v>81</v>
      </c>
      <c r="I50" s="23" t="s">
        <v>81</v>
      </c>
      <c r="J50" s="23" t="s">
        <v>81</v>
      </c>
      <c r="K50" s="23" t="s">
        <v>81</v>
      </c>
      <c r="L50" s="26">
        <f>D50*E50</f>
        <v>807.3</v>
      </c>
      <c r="M50" s="51" t="s">
        <v>9</v>
      </c>
    </row>
    <row r="51" spans="1:13" ht="43.8" customHeight="1" thickBot="1" x14ac:dyDescent="0.35">
      <c r="A51" s="52" t="s">
        <v>10</v>
      </c>
      <c r="B51" s="60" t="s">
        <v>139</v>
      </c>
      <c r="C51" s="61"/>
      <c r="D51" s="53"/>
      <c r="E51" s="53"/>
      <c r="F51" s="53"/>
      <c r="G51" s="53"/>
      <c r="H51" s="54">
        <v>1</v>
      </c>
      <c r="I51" s="53">
        <f>L49*K51</f>
        <v>151.36874999999998</v>
      </c>
      <c r="J51" s="53"/>
      <c r="K51" s="53">
        <v>1.25</v>
      </c>
      <c r="L51" s="55">
        <f>H51*I51</f>
        <v>151.36874999999998</v>
      </c>
      <c r="M51" s="56" t="s">
        <v>95</v>
      </c>
    </row>
  </sheetData>
  <mergeCells count="100">
    <mergeCell ref="A16:A17"/>
    <mergeCell ref="I16:I17"/>
    <mergeCell ref="J16:M17"/>
    <mergeCell ref="A2:M2"/>
    <mergeCell ref="A3:M3"/>
    <mergeCell ref="A4:M4"/>
    <mergeCell ref="A6:M6"/>
    <mergeCell ref="B7:M7"/>
    <mergeCell ref="A8:A9"/>
    <mergeCell ref="J8:J9"/>
    <mergeCell ref="K8:M9"/>
    <mergeCell ref="K10:M10"/>
    <mergeCell ref="K11:M11"/>
    <mergeCell ref="K12:M12"/>
    <mergeCell ref="J24:M24"/>
    <mergeCell ref="K13:M13"/>
    <mergeCell ref="B15:M15"/>
    <mergeCell ref="J18:M18"/>
    <mergeCell ref="J22:M22"/>
    <mergeCell ref="J23:M23"/>
    <mergeCell ref="B14:C14"/>
    <mergeCell ref="J19:M19"/>
    <mergeCell ref="J21:M21"/>
    <mergeCell ref="A30:A31"/>
    <mergeCell ref="H30:H31"/>
    <mergeCell ref="I30:M31"/>
    <mergeCell ref="B25:M25"/>
    <mergeCell ref="A26:A27"/>
    <mergeCell ref="D26:E26"/>
    <mergeCell ref="F26:G26"/>
    <mergeCell ref="J26:J27"/>
    <mergeCell ref="K26:M27"/>
    <mergeCell ref="D27:E27"/>
    <mergeCell ref="F27:G27"/>
    <mergeCell ref="D28:E28"/>
    <mergeCell ref="F28:G28"/>
    <mergeCell ref="K28:M28"/>
    <mergeCell ref="B29:M29"/>
    <mergeCell ref="I32:M32"/>
    <mergeCell ref="I33:M33"/>
    <mergeCell ref="I38:M38"/>
    <mergeCell ref="I34:M34"/>
    <mergeCell ref="A35:A36"/>
    <mergeCell ref="D35:E35"/>
    <mergeCell ref="F35:G35"/>
    <mergeCell ref="H35:H36"/>
    <mergeCell ref="I35:M36"/>
    <mergeCell ref="D36:E36"/>
    <mergeCell ref="F36:G36"/>
    <mergeCell ref="B34:C34"/>
    <mergeCell ref="B35:C36"/>
    <mergeCell ref="A41:A42"/>
    <mergeCell ref="D41:E41"/>
    <mergeCell ref="F41:G41"/>
    <mergeCell ref="H41:H42"/>
    <mergeCell ref="I41:M42"/>
    <mergeCell ref="D42:E42"/>
    <mergeCell ref="F42:G42"/>
    <mergeCell ref="K14:M14"/>
    <mergeCell ref="J20:M20"/>
    <mergeCell ref="D43:E43"/>
    <mergeCell ref="F43:G43"/>
    <mergeCell ref="I43:M43"/>
    <mergeCell ref="D39:E39"/>
    <mergeCell ref="F39:G39"/>
    <mergeCell ref="I39:M39"/>
    <mergeCell ref="D40:E40"/>
    <mergeCell ref="F40:G40"/>
    <mergeCell ref="I40:M40"/>
    <mergeCell ref="D37:E37"/>
    <mergeCell ref="F37:G37"/>
    <mergeCell ref="I37:M37"/>
    <mergeCell ref="D38:E38"/>
    <mergeCell ref="F38:G38"/>
    <mergeCell ref="B8:C9"/>
    <mergeCell ref="B10:C10"/>
    <mergeCell ref="B11:C11"/>
    <mergeCell ref="B12:C12"/>
    <mergeCell ref="B13:C13"/>
    <mergeCell ref="B26:C27"/>
    <mergeCell ref="B28:C28"/>
    <mergeCell ref="B30:C31"/>
    <mergeCell ref="B32:C32"/>
    <mergeCell ref="B33:C33"/>
    <mergeCell ref="B37:C37"/>
    <mergeCell ref="B38:C38"/>
    <mergeCell ref="B39:C39"/>
    <mergeCell ref="B40:C40"/>
    <mergeCell ref="B41:C42"/>
    <mergeCell ref="B43:C43"/>
    <mergeCell ref="B45:C46"/>
    <mergeCell ref="B48:C48"/>
    <mergeCell ref="B49:C49"/>
    <mergeCell ref="B50:C50"/>
    <mergeCell ref="A47:M47"/>
    <mergeCell ref="B44:M44"/>
    <mergeCell ref="A45:A46"/>
    <mergeCell ref="K45:K46"/>
    <mergeCell ref="L45:L46"/>
    <mergeCell ref="M45:M46"/>
  </mergeCells>
  <phoneticPr fontId="14" type="noConversion"/>
  <dataValidations disablePrompts="1" count="1">
    <dataValidation type="decimal" allowBlank="1" showInputMessage="1" showErrorMessage="1" sqref="F11" xr:uid="{00000000-0002-0000-0300-000000000000}">
      <formula1>0.1</formula1>
      <formula2>0.15</formula2>
    </dataValidation>
  </dataValidations>
  <hyperlinks>
    <hyperlink ref="M50" r:id="rId1" display="m@" xr:uid="{00000000-0004-0000-0300-000000000000}"/>
  </hyperlinks>
  <pageMargins left="0.98425196850393704" right="0.98425196850393704" top="1.7716535433070868" bottom="0.98425196850393704" header="0.51181102362204722" footer="0.51181102362204722"/>
  <pageSetup paperSize="9" scale="81" orientation="landscape" horizontalDpi="1200" verticalDpi="1200" r:id="rId2"/>
  <headerFooter>
    <oddHeader>&amp;L&amp;"-,Negrito"
PREFEITURA MUNICIPAL DE NOVO PROGRESSO
PODER EXECUTIVO
CNPJ:10.221.768/0001-20
&amp;R&amp;G</oddHeader>
    <oddFooter>&amp;C&amp;G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Plan. sem des.</vt:lpstr>
      <vt:lpstr>MEMORIAL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Costa Max</dc:creator>
  <cp:lastModifiedBy>Israel Lemos Fernandes</cp:lastModifiedBy>
  <cp:lastPrinted>2023-07-26T13:00:22Z</cp:lastPrinted>
  <dcterms:created xsi:type="dcterms:W3CDTF">2017-12-06T10:41:34Z</dcterms:created>
  <dcterms:modified xsi:type="dcterms:W3CDTF">2023-07-26T13:00:34Z</dcterms:modified>
</cp:coreProperties>
</file>