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3\TP 07-2023 Iluminação Av Jamanxim\Medições\4ª Medição\"/>
    </mc:Choice>
  </mc:AlternateContent>
  <xr:revisionPtr revIDLastSave="0" documentId="8_{3A0D6BB3-6DBC-4BED-845B-D5C6DDE81A1A}" xr6:coauthVersionLast="47" xr6:coauthVersionMax="47" xr10:uidLastSave="{00000000-0000-0000-0000-000000000000}"/>
  <bookViews>
    <workbookView xWindow="-108" yWindow="-108" windowWidth="23256" windowHeight="12456" xr2:uid="{52B6BA80-2221-4024-A25E-6BDF99A503E1}"/>
  </bookViews>
  <sheets>
    <sheet name="Planilha1" sheetId="1" r:id="rId1"/>
  </sheets>
  <definedNames>
    <definedName name="_xlnm.Print_Area" localSheetId="0">Planilha1!$A$1:$O$61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L42" i="1"/>
  <c r="O49" i="1" l="1"/>
  <c r="L49" i="1"/>
  <c r="K49" i="1"/>
  <c r="O48" i="1"/>
  <c r="L48" i="1"/>
  <c r="K48" i="1"/>
  <c r="O47" i="1"/>
  <c r="L47" i="1"/>
  <c r="K47" i="1"/>
  <c r="O46" i="1"/>
  <c r="L46" i="1"/>
  <c r="K46" i="1"/>
  <c r="O45" i="1"/>
  <c r="L45" i="1"/>
  <c r="K45" i="1"/>
  <c r="O44" i="1"/>
  <c r="L44" i="1"/>
  <c r="K44" i="1"/>
  <c r="O43" i="1"/>
  <c r="L43" i="1"/>
  <c r="K43" i="1"/>
  <c r="O42" i="1"/>
  <c r="K42" i="1"/>
  <c r="O41" i="1"/>
  <c r="L41" i="1"/>
  <c r="K41" i="1"/>
  <c r="O40" i="1"/>
  <c r="L40" i="1"/>
  <c r="K40" i="1"/>
  <c r="O39" i="1"/>
  <c r="L39" i="1"/>
  <c r="K39" i="1"/>
  <c r="O38" i="1"/>
  <c r="L38" i="1"/>
  <c r="K38" i="1"/>
  <c r="O37" i="1"/>
  <c r="L37" i="1"/>
  <c r="K37" i="1"/>
  <c r="O36" i="1"/>
  <c r="L36" i="1"/>
  <c r="K36" i="1"/>
  <c r="O51" i="1"/>
  <c r="L51" i="1"/>
  <c r="K51" i="1"/>
  <c r="O50" i="1"/>
  <c r="L50" i="1"/>
  <c r="K50" i="1"/>
  <c r="O32" i="1"/>
  <c r="L32" i="1"/>
  <c r="K32" i="1"/>
  <c r="O31" i="1"/>
  <c r="O33" i="1" s="1"/>
  <c r="N33" i="1" s="1"/>
  <c r="L31" i="1"/>
  <c r="L33" i="1" s="1"/>
  <c r="M33" i="1" s="1"/>
  <c r="K31" i="1"/>
  <c r="O25" i="1"/>
  <c r="L25" i="1"/>
  <c r="K25" i="1"/>
  <c r="O27" i="1"/>
  <c r="L27" i="1"/>
  <c r="K27" i="1"/>
  <c r="O26" i="1"/>
  <c r="L26" i="1"/>
  <c r="M28" i="1" s="1"/>
  <c r="K26" i="1"/>
  <c r="O21" i="1"/>
  <c r="O22" i="1" s="1"/>
  <c r="L21" i="1"/>
  <c r="K21" i="1"/>
  <c r="O20" i="1"/>
  <c r="L20" i="1"/>
  <c r="K20" i="1"/>
  <c r="O16" i="1"/>
  <c r="L16" i="1"/>
  <c r="K16" i="1"/>
  <c r="O17" i="1"/>
  <c r="L17" i="1"/>
  <c r="L18" i="1" s="1"/>
  <c r="M18" i="1" s="1"/>
  <c r="K17" i="1"/>
  <c r="L14" i="1"/>
  <c r="M14" i="1" s="1"/>
  <c r="O13" i="1"/>
  <c r="O14" i="1" s="1"/>
  <c r="L13" i="1"/>
  <c r="K13" i="1"/>
  <c r="L52" i="1" l="1"/>
  <c r="M52" i="1" s="1"/>
  <c r="O52" i="1"/>
  <c r="N52" i="1" s="1"/>
  <c r="O28" i="1"/>
  <c r="N28" i="1" s="1"/>
  <c r="L22" i="1"/>
  <c r="N22" i="1"/>
  <c r="O18" i="1"/>
  <c r="N18" i="1" s="1"/>
  <c r="N14" i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2" i="1"/>
  <c r="I32" i="1" s="1"/>
  <c r="J32" i="1" s="1"/>
  <c r="H31" i="1"/>
  <c r="I31" i="1" s="1"/>
  <c r="J31" i="1" s="1"/>
  <c r="H27" i="1"/>
  <c r="I27" i="1" s="1"/>
  <c r="J27" i="1" s="1"/>
  <c r="H26" i="1"/>
  <c r="I26" i="1" s="1"/>
  <c r="J26" i="1" s="1"/>
  <c r="H25" i="1"/>
  <c r="I25" i="1" s="1"/>
  <c r="J25" i="1" s="1"/>
  <c r="H21" i="1"/>
  <c r="I21" i="1" s="1"/>
  <c r="J21" i="1" s="1"/>
  <c r="H20" i="1"/>
  <c r="I20" i="1" s="1"/>
  <c r="J20" i="1" s="1"/>
  <c r="H17" i="1"/>
  <c r="I17" i="1" s="1"/>
  <c r="J17" i="1" s="1"/>
  <c r="H16" i="1"/>
  <c r="I16" i="1" s="1"/>
  <c r="J16" i="1" s="1"/>
  <c r="L54" i="1" l="1"/>
  <c r="M54" i="1" s="1"/>
  <c r="O54" i="1"/>
  <c r="M22" i="1"/>
  <c r="J22" i="1"/>
  <c r="J19" i="1" s="1"/>
  <c r="J33" i="1"/>
  <c r="J30" i="1" s="1"/>
  <c r="J52" i="1"/>
  <c r="J35" i="1" s="1"/>
  <c r="H13" i="1"/>
  <c r="I13" i="1" s="1"/>
  <c r="J13" i="1" s="1"/>
  <c r="J14" i="1" s="1"/>
  <c r="J18" i="1"/>
  <c r="J15" i="1" s="1"/>
  <c r="J28" i="1"/>
  <c r="J24" i="1" s="1"/>
  <c r="O9" i="1" l="1"/>
  <c r="K56" i="1"/>
  <c r="N54" i="1"/>
  <c r="J54" i="1"/>
  <c r="J8" i="1" s="1"/>
  <c r="J12" i="1"/>
</calcChain>
</file>

<file path=xl/sharedStrings.xml><?xml version="1.0" encoding="utf-8"?>
<sst xmlns="http://schemas.openxmlformats.org/spreadsheetml/2006/main" count="163" uniqueCount="115">
  <si>
    <t>Obra: ILUMINAÇÃO DO CANTEIRO CENTRAL DA AV. JAMANXIM</t>
  </si>
  <si>
    <t>Local:  AVENIDA JAMANXIM - MUNICÍPIO DE NOVO PROGRESSO - PA</t>
  </si>
  <si>
    <t>BDI : 30 %</t>
  </si>
  <si>
    <t xml:space="preserve">Planilha Orçamentária </t>
  </si>
  <si>
    <t>Obs: Referência de preços tabela SINAPI JANEIRO/2023 E SEDOP FEVEREIRO/2023</t>
  </si>
  <si>
    <t xml:space="preserve">Data: </t>
  </si>
  <si>
    <t>ILUMINAÇÃO CANTEIRO CENTRAL DA AVENIDA JAMANXIM</t>
  </si>
  <si>
    <t>un</t>
  </si>
  <si>
    <t>ITEM</t>
  </si>
  <si>
    <t>CÓDIGO</t>
  </si>
  <si>
    <t>FONTE</t>
  </si>
  <si>
    <t>DESCRIÇÃO DOS SERVIÇOS</t>
  </si>
  <si>
    <t>UNID.</t>
  </si>
  <si>
    <t>QUANT.</t>
  </si>
  <si>
    <t>SINAPI/SEDOP</t>
  </si>
  <si>
    <t>BDI</t>
  </si>
  <si>
    <t>PR. UNIT.(R$)</t>
  </si>
  <si>
    <t>VALOR (R$)</t>
  </si>
  <si>
    <t>1.0</t>
  </si>
  <si>
    <t>ADMINISTRAÇÃO LOCAL</t>
  </si>
  <si>
    <t>1.1</t>
  </si>
  <si>
    <t>COMP.</t>
  </si>
  <si>
    <t>Administração da obra</t>
  </si>
  <si>
    <t>unid.</t>
  </si>
  <si>
    <t>Subtotal item 1.0</t>
  </si>
  <si>
    <t>2.0</t>
  </si>
  <si>
    <t>MOBILIZAÇÃO E DESMOBILIZAÇÃO</t>
  </si>
  <si>
    <t>2.1</t>
  </si>
  <si>
    <t>Mobilização de equipamentos e materiais</t>
  </si>
  <si>
    <t>2.2</t>
  </si>
  <si>
    <t>Desmobilização de equipamentos</t>
  </si>
  <si>
    <t>Subtotal item 2.0</t>
  </si>
  <si>
    <t>3.0</t>
  </si>
  <si>
    <t xml:space="preserve">SERVIÇOS PRELIMINARES </t>
  </si>
  <si>
    <t>3.1</t>
  </si>
  <si>
    <t>SEDOP</t>
  </si>
  <si>
    <t>Placa da obra em chapa galvanizada (2,00 X 1,20 M), instalada</t>
  </si>
  <si>
    <t>m²</t>
  </si>
  <si>
    <t>3.2</t>
  </si>
  <si>
    <t>Locação da obra a aparelho</t>
  </si>
  <si>
    <t>4.0</t>
  </si>
  <si>
    <t>MOVIMENTO DE TERRAS E FUNDAÇÕES</t>
  </si>
  <si>
    <t>4.1</t>
  </si>
  <si>
    <t>SINAPI</t>
  </si>
  <si>
    <t>Escavação manual de vala com profundidade menor ou igual a 1,3 m</t>
  </si>
  <si>
    <t>m³</t>
  </si>
  <si>
    <t>4.2</t>
  </si>
  <si>
    <t>Preparo de fundo de vala com largura menor que 1,5 m</t>
  </si>
  <si>
    <t>4.3</t>
  </si>
  <si>
    <t xml:space="preserve">Reaterro manual apiloado com soquete de vala com material da obra  </t>
  </si>
  <si>
    <t>Subtotal item 3.0</t>
  </si>
  <si>
    <t>5.0</t>
  </si>
  <si>
    <t>FUNDAÇÕES</t>
  </si>
  <si>
    <t>5.1</t>
  </si>
  <si>
    <t>Lastro de concreto magro aplicado em blocos ou sapatas, espessura de 5,0 cm</t>
  </si>
  <si>
    <t>5.2</t>
  </si>
  <si>
    <t>Concretagem de blocos de coroamento, Fck 30 Mpa, com uso de jerica, lançamento, adensamento e acabamento</t>
  </si>
  <si>
    <t>Subtotal item 4.0</t>
  </si>
  <si>
    <t>6.0</t>
  </si>
  <si>
    <t>INSTALAÇÕES ELÉTRICAS</t>
  </si>
  <si>
    <t>6.1</t>
  </si>
  <si>
    <t>Eletroduto flexível corrugado, PEAD, DN 90 (3"), para rede enterrada de distribuição de energia elétrica</t>
  </si>
  <si>
    <t>m</t>
  </si>
  <si>
    <t>6.2</t>
  </si>
  <si>
    <t>Eletroduto de F°G° de 2 1/2"</t>
  </si>
  <si>
    <t>6.3</t>
  </si>
  <si>
    <t>Caixa em alvenaria 50x50x50 cm com tampo de concreto</t>
  </si>
  <si>
    <t>Unid.</t>
  </si>
  <si>
    <t>6.4</t>
  </si>
  <si>
    <t>Poste em fo.go. h=12m (incl.base concr.ciclópico)</t>
  </si>
  <si>
    <t>6.5</t>
  </si>
  <si>
    <t>Braço para iluminação pública, em tubo de aço galvanizado, comprimento de 1,50 m, para fixação em poste metálico</t>
  </si>
  <si>
    <t>6.6</t>
  </si>
  <si>
    <t>Chave faca HA 100A</t>
  </si>
  <si>
    <t>6.7</t>
  </si>
  <si>
    <t>Luminária de LED para iluminação pública, de 181 W a 239 W, fornecimento e instalação</t>
  </si>
  <si>
    <t>6.8</t>
  </si>
  <si>
    <t>Cabo de cobre flexível isolado, 16 mm² anti-chama, 1 kv para circuitos terminais - fornecimento e instalação</t>
  </si>
  <si>
    <t>6.9</t>
  </si>
  <si>
    <t>Cabo de cobre flexível isolado, 25 mm² anti-chama, 1 kv para rede enterrada de distribuição de energia elétrica - fornecimento e instalação</t>
  </si>
  <si>
    <t>6.10</t>
  </si>
  <si>
    <t>Cabo de cobre flexível isolado, 35 mm² anti-chama, 1 kv para rede enterrada de distribuição de energia elétrica - fornecimento e instalação</t>
  </si>
  <si>
    <t>6.11</t>
  </si>
  <si>
    <t>SINAPI-I</t>
  </si>
  <si>
    <t>Cabo flexível PVC 750 V, 2 condutores de 4,0 mm²</t>
  </si>
  <si>
    <t>6.12</t>
  </si>
  <si>
    <t>Conector reto de alumínio para eletroduto de 3"</t>
  </si>
  <si>
    <t>6.13</t>
  </si>
  <si>
    <t>Fita isolante adesiva anti-chama, uso até 750V, em rolo de 19mm x 20 m</t>
  </si>
  <si>
    <t>6.14</t>
  </si>
  <si>
    <t>Fita isolante de borracha autofusão, uso até 69 KV (alta tensão)</t>
  </si>
  <si>
    <t>6.48</t>
  </si>
  <si>
    <t>Auxiliar de eletricista com encargos complementares</t>
  </si>
  <si>
    <t>h</t>
  </si>
  <si>
    <t>6.49</t>
  </si>
  <si>
    <t>Eletricista com encargos complementares</t>
  </si>
  <si>
    <t>Subtotal item 7.0</t>
  </si>
  <si>
    <t>Custo TOTAL com BDI incluso</t>
  </si>
  <si>
    <t>Maio/2023</t>
  </si>
  <si>
    <t>VALOR DA MEDIÇÃO</t>
  </si>
  <si>
    <t>QUANTIDADE</t>
  </si>
  <si>
    <t>VALOR ACUMULADO</t>
  </si>
  <si>
    <t>% ACUMULADO</t>
  </si>
  <si>
    <t>% MEDIDO NO PERÍODO</t>
  </si>
  <si>
    <t>VALOR</t>
  </si>
  <si>
    <t>total item 1.1</t>
  </si>
  <si>
    <t>TOTAL MEDIDO</t>
  </si>
  <si>
    <t>FISCALIZAÇÃO PREFEITURA:</t>
  </si>
  <si>
    <t>________________________________________</t>
  </si>
  <si>
    <t>Assinatura</t>
  </si>
  <si>
    <t>CONTRATADA:</t>
  </si>
  <si>
    <t>__________________________
ANDERSON FERNANDO LISIAK
ENGENHEIRO CIVIL
CREA/MT N° 122020342-4</t>
  </si>
  <si>
    <t>IMPORTA A PRESENTE MEDIÇÃO EM:</t>
  </si>
  <si>
    <t>4ª MEDIÇÃO</t>
  </si>
  <si>
    <t>Periodo medição: 19/09/2023 a 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</si>
</sst>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1"/>
    </font>
    <font>
      <b/>
      <sz val="8"/>
      <name val="Arial"/>
      <family val="2"/>
    </font>
    <font>
      <b/>
      <sz val="11"/>
      <name val="Arial"/>
      <family val="1"/>
    </font>
    <font>
      <b/>
      <sz val="6.5"/>
      <color rgb="FF0070C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2" fillId="2" borderId="0" xfId="2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0" fontId="2" fillId="2" borderId="3" xfId="2" applyFill="1" applyBorder="1" applyAlignment="1">
      <alignment vertical="center" wrapText="1"/>
    </xf>
    <xf numFmtId="0" fontId="3" fillId="2" borderId="4" xfId="2" applyFont="1" applyFill="1" applyBorder="1"/>
    <xf numFmtId="0" fontId="3" fillId="2" borderId="0" xfId="2" applyFont="1" applyFill="1"/>
    <xf numFmtId="0" fontId="3" fillId="2" borderId="4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5" xfId="2" applyFont="1" applyFill="1" applyBorder="1" applyAlignment="1">
      <alignment horizontal="center"/>
    </xf>
    <xf numFmtId="49" fontId="3" fillId="2" borderId="6" xfId="2" applyNumberFormat="1" applyFont="1" applyFill="1" applyBorder="1" applyAlignment="1">
      <alignment horizontal="left"/>
    </xf>
    <xf numFmtId="0" fontId="2" fillId="2" borderId="6" xfId="2" applyFill="1" applyBorder="1" applyAlignment="1">
      <alignment horizontal="center"/>
    </xf>
    <xf numFmtId="0" fontId="2" fillId="2" borderId="6" xfId="2" applyFill="1" applyBorder="1" applyAlignment="1">
      <alignment horizontal="left" vertical="center"/>
    </xf>
    <xf numFmtId="0" fontId="2" fillId="2" borderId="6" xfId="2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9" fontId="3" fillId="4" borderId="11" xfId="2" applyNumberFormat="1" applyFont="1" applyFill="1" applyBorder="1" applyAlignment="1">
      <alignment horizontal="center" vertical="center"/>
    </xf>
    <xf numFmtId="49" fontId="3" fillId="4" borderId="11" xfId="2" applyNumberFormat="1" applyFont="1" applyFill="1" applyBorder="1" applyAlignment="1">
      <alignment horizontal="left" vertical="center"/>
    </xf>
    <xf numFmtId="43" fontId="3" fillId="4" borderId="11" xfId="1" applyFont="1" applyFill="1" applyBorder="1" applyAlignment="1">
      <alignment horizontal="center" vertical="center"/>
    </xf>
    <xf numFmtId="43" fontId="3" fillId="4" borderId="12" xfId="1" applyFont="1" applyFill="1" applyBorder="1" applyAlignment="1">
      <alignment horizontal="center" vertical="center"/>
    </xf>
    <xf numFmtId="4" fontId="3" fillId="4" borderId="11" xfId="2" applyNumberFormat="1" applyFont="1" applyFill="1" applyBorder="1" applyAlignment="1">
      <alignment horizontal="center" vertical="center"/>
    </xf>
    <xf numFmtId="4" fontId="3" fillId="4" borderId="12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49" fontId="3" fillId="2" borderId="0" xfId="2" applyNumberFormat="1" applyFont="1" applyFill="1" applyAlignment="1">
      <alignment horizontal="left" vertical="center"/>
    </xf>
    <xf numFmtId="43" fontId="3" fillId="2" borderId="0" xfId="1" applyFont="1" applyFill="1" applyBorder="1" applyAlignment="1">
      <alignment horizontal="center" vertical="center"/>
    </xf>
    <xf numFmtId="4" fontId="3" fillId="2" borderId="0" xfId="2" applyNumberFormat="1" applyFont="1" applyFill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14" xfId="2" applyFont="1" applyFill="1" applyBorder="1" applyAlignment="1">
      <alignment horizontal="center"/>
    </xf>
    <xf numFmtId="0" fontId="3" fillId="5" borderId="14" xfId="2" applyFont="1" applyFill="1" applyBorder="1" applyAlignment="1">
      <alignment vertical="center"/>
    </xf>
    <xf numFmtId="43" fontId="3" fillId="5" borderId="14" xfId="1" applyFont="1" applyFill="1" applyBorder="1" applyAlignment="1">
      <alignment vertical="center"/>
    </xf>
    <xf numFmtId="4" fontId="3" fillId="5" borderId="15" xfId="2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43" fontId="4" fillId="0" borderId="14" xfId="1" applyFont="1" applyFill="1" applyBorder="1" applyAlignment="1">
      <alignment horizontal="right" vertical="center"/>
    </xf>
    <xf numFmtId="43" fontId="4" fillId="0" borderId="14" xfId="1" applyFont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0" borderId="17" xfId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vertical="center" wrapText="1"/>
    </xf>
    <xf numFmtId="0" fontId="3" fillId="5" borderId="22" xfId="2" applyFont="1" applyFill="1" applyBorder="1" applyAlignment="1">
      <alignment horizontal="center" vertical="center"/>
    </xf>
    <xf numFmtId="0" fontId="3" fillId="5" borderId="23" xfId="2" applyFont="1" applyFill="1" applyBorder="1" applyAlignment="1">
      <alignment horizontal="center"/>
    </xf>
    <xf numFmtId="0" fontId="3" fillId="5" borderId="23" xfId="2" applyFont="1" applyFill="1" applyBorder="1" applyAlignment="1">
      <alignment vertical="center"/>
    </xf>
    <xf numFmtId="43" fontId="3" fillId="5" borderId="23" xfId="1" applyFont="1" applyFill="1" applyBorder="1" applyAlignment="1">
      <alignment vertical="center"/>
    </xf>
    <xf numFmtId="4" fontId="3" fillId="5" borderId="24" xfId="2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2" applyBorder="1" applyAlignment="1">
      <alignment horizontal="center" vertical="center" wrapText="1"/>
    </xf>
    <xf numFmtId="164" fontId="2" fillId="0" borderId="14" xfId="3" applyFont="1" applyFill="1" applyBorder="1" applyAlignment="1">
      <alignment horizontal="right" vertical="center"/>
    </xf>
    <xf numFmtId="164" fontId="2" fillId="0" borderId="23" xfId="3" applyFont="1" applyFill="1" applyBorder="1" applyAlignment="1">
      <alignment horizontal="right" vertical="center"/>
    </xf>
    <xf numFmtId="164" fontId="2" fillId="0" borderId="17" xfId="3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4" fillId="0" borderId="0" xfId="1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4" fontId="2" fillId="0" borderId="3" xfId="1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3" xfId="0" applyNumberFormat="1" applyFont="1" applyBorder="1" applyAlignment="1">
      <alignment vertical="center" wrapText="1"/>
    </xf>
    <xf numFmtId="4" fontId="0" fillId="0" borderId="0" xfId="0" applyNumberFormat="1"/>
    <xf numFmtId="0" fontId="6" fillId="7" borderId="14" xfId="0" applyFont="1" applyFill="1" applyBorder="1" applyAlignment="1">
      <alignment horizontal="center" vertical="center"/>
    </xf>
    <xf numFmtId="165" fontId="6" fillId="7" borderId="14" xfId="0" applyNumberFormat="1" applyFont="1" applyFill="1" applyBorder="1" applyAlignment="1">
      <alignment vertical="center"/>
    </xf>
    <xf numFmtId="0" fontId="6" fillId="7" borderId="14" xfId="0" applyFont="1" applyFill="1" applyBorder="1" applyAlignment="1">
      <alignment horizontal="center" vertical="distributed"/>
    </xf>
    <xf numFmtId="164" fontId="0" fillId="7" borderId="14" xfId="0" applyNumberFormat="1" applyFill="1" applyBorder="1"/>
    <xf numFmtId="165" fontId="0" fillId="7" borderId="14" xfId="0" applyNumberFormat="1" applyFill="1" applyBorder="1"/>
    <xf numFmtId="10" fontId="0" fillId="7" borderId="14" xfId="5" applyNumberFormat="1" applyFont="1" applyFill="1" applyBorder="1"/>
    <xf numFmtId="10" fontId="6" fillId="7" borderId="14" xfId="0" applyNumberFormat="1" applyFont="1" applyFill="1" applyBorder="1" applyAlignment="1">
      <alignment horizontal="center" vertical="center"/>
    </xf>
    <xf numFmtId="165" fontId="6" fillId="7" borderId="14" xfId="0" applyNumberFormat="1" applyFont="1" applyFill="1" applyBorder="1" applyAlignment="1">
      <alignment horizontal="center" vertical="center"/>
    </xf>
    <xf numFmtId="10" fontId="6" fillId="7" borderId="14" xfId="0" applyNumberFormat="1" applyFont="1" applyFill="1" applyBorder="1" applyAlignment="1">
      <alignment vertical="center"/>
    </xf>
    <xf numFmtId="0" fontId="8" fillId="7" borderId="25" xfId="0" applyFont="1" applyFill="1" applyBorder="1" applyAlignment="1">
      <alignment horizontal="center" vertical="center"/>
    </xf>
    <xf numFmtId="165" fontId="8" fillId="7" borderId="28" xfId="0" applyNumberFormat="1" applyFont="1" applyFill="1" applyBorder="1" applyAlignment="1">
      <alignment horizontal="center" vertical="center"/>
    </xf>
    <xf numFmtId="10" fontId="8" fillId="7" borderId="28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3" fillId="0" borderId="18" xfId="3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14" xfId="0" applyBorder="1" applyAlignment="1">
      <alignment horizontal="left" vertical="center"/>
    </xf>
    <xf numFmtId="0" fontId="2" fillId="0" borderId="14" xfId="2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7" borderId="1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29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3" fontId="3" fillId="3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</cellXfs>
  <cellStyles count="6">
    <cellStyle name="Normal" xfId="0" builtinId="0"/>
    <cellStyle name="Normal 2" xfId="2" xr:uid="{BD5E6226-0B45-4CED-AA72-0029E2EEC2F2}"/>
    <cellStyle name="Porcentagem" xfId="5" builtinId="5"/>
    <cellStyle name="Vírgula" xfId="1" builtinId="3"/>
    <cellStyle name="Vírgula 3" xfId="4" xr:uid="{0CB39A4D-C80C-4A05-8661-2EFFF9F5B07F}"/>
    <cellStyle name="Vírgula 6" xfId="3" xr:uid="{8788E575-466E-46FC-915F-3A5D2136A231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85622</xdr:rowOff>
    </xdr:from>
    <xdr:to>
      <xdr:col>2</xdr:col>
      <xdr:colOff>310012</xdr:colOff>
      <xdr:row>0</xdr:row>
      <xdr:rowOff>1363979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06C2D5-52E7-4796-A2B7-A7C0F45E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5622"/>
          <a:ext cx="1552072" cy="1278357"/>
        </a:xfrm>
        <a:prstGeom prst="rect">
          <a:avLst/>
        </a:prstGeom>
      </xdr:spPr>
    </xdr:pic>
    <xdr:clientData/>
  </xdr:twoCellAnchor>
  <xdr:twoCellAnchor>
    <xdr:from>
      <xdr:col>3</xdr:col>
      <xdr:colOff>137160</xdr:colOff>
      <xdr:row>0</xdr:row>
      <xdr:rowOff>495300</xdr:rowOff>
    </xdr:from>
    <xdr:to>
      <xdr:col>4</xdr:col>
      <xdr:colOff>15240</xdr:colOff>
      <xdr:row>0</xdr:row>
      <xdr:rowOff>1127760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5A22E4E-A9B2-4F1B-ACC4-412D0E501737}"/>
            </a:ext>
          </a:extLst>
        </xdr:cNvPr>
        <xdr:cNvSpPr txBox="1">
          <a:spLocks noChangeArrowheads="1"/>
        </xdr:cNvSpPr>
      </xdr:nvSpPr>
      <xdr:spPr bwMode="auto">
        <a:xfrm>
          <a:off x="2156460" y="495300"/>
          <a:ext cx="28270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pt-BR" sz="16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LC ENGENHARIA</a:t>
          </a:r>
          <a:endParaRPr lang="pt-BR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pt-BR" sz="16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CNPJ: 42.755.414/0001-70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00DF-3C6D-4BC3-9860-EE894F4B5FE8}">
  <dimension ref="A1:O63"/>
  <sheetViews>
    <sheetView tabSelected="1" workbookViewId="0">
      <selection activeCell="M52" sqref="M52"/>
    </sheetView>
  </sheetViews>
  <sheetFormatPr defaultRowHeight="14.4" x14ac:dyDescent="0.3"/>
  <cols>
    <col min="1" max="1" width="10.33203125" customWidth="1"/>
    <col min="2" max="2" width="10.88671875" bestFit="1" customWidth="1"/>
    <col min="3" max="3" width="8.21875" bestFit="1" customWidth="1"/>
    <col min="4" max="4" width="43" customWidth="1"/>
    <col min="5" max="5" width="6" bestFit="1" customWidth="1"/>
    <col min="6" max="6" width="9.44140625" bestFit="1" customWidth="1"/>
    <col min="7" max="8" width="10.33203125" customWidth="1"/>
    <col min="9" max="9" width="11.44140625" customWidth="1"/>
    <col min="10" max="10" width="11.5546875" bestFit="1" customWidth="1"/>
    <col min="11" max="11" width="10.109375" bestFit="1" customWidth="1"/>
    <col min="12" max="12" width="15.5546875" bestFit="1" customWidth="1"/>
    <col min="14" max="14" width="8" bestFit="1" customWidth="1"/>
    <col min="15" max="15" width="12.5546875" bestFit="1" customWidth="1"/>
  </cols>
  <sheetData>
    <row r="1" spans="1:15" ht="114" customHeight="1" thickBot="1" x14ac:dyDescent="0.35">
      <c r="A1" s="139"/>
      <c r="B1" s="139"/>
      <c r="C1" s="139"/>
    </row>
    <row r="2" spans="1:15" ht="15" hidden="1" thickTop="1" x14ac:dyDescent="0.3"/>
    <row r="3" spans="1:15" ht="15" hidden="1" thickBot="1" x14ac:dyDescent="0.35"/>
    <row r="4" spans="1:15" ht="15" thickTop="1" x14ac:dyDescent="0.3">
      <c r="A4" s="1" t="s">
        <v>0</v>
      </c>
      <c r="B4" s="2"/>
      <c r="C4" s="2"/>
      <c r="D4" s="2"/>
      <c r="E4" s="3"/>
      <c r="F4" s="4"/>
      <c r="G4" s="4"/>
      <c r="H4" s="4"/>
      <c r="I4" s="5"/>
      <c r="J4" s="6"/>
    </row>
    <row r="5" spans="1:15" x14ac:dyDescent="0.3">
      <c r="A5" s="7" t="s">
        <v>1</v>
      </c>
      <c r="B5" s="8"/>
      <c r="C5" s="8"/>
      <c r="D5" s="8"/>
      <c r="E5" s="3"/>
      <c r="F5" s="147" t="s">
        <v>2</v>
      </c>
      <c r="G5" s="147"/>
      <c r="H5" s="147"/>
      <c r="I5" s="147"/>
      <c r="J5" s="6"/>
    </row>
    <row r="6" spans="1:15" ht="21.6" customHeight="1" x14ac:dyDescent="0.3">
      <c r="A6" s="9" t="s">
        <v>3</v>
      </c>
      <c r="B6" s="10"/>
      <c r="C6" s="10"/>
      <c r="D6" s="10"/>
      <c r="E6" s="148" t="s">
        <v>4</v>
      </c>
      <c r="F6" s="148"/>
      <c r="G6" s="148"/>
      <c r="H6" s="148"/>
      <c r="I6" s="148"/>
      <c r="J6" s="149"/>
      <c r="K6" s="122" t="s">
        <v>114</v>
      </c>
      <c r="L6" s="122"/>
      <c r="M6" s="122"/>
      <c r="N6" s="122"/>
      <c r="O6" s="122"/>
    </row>
    <row r="7" spans="1:15" ht="15" thickBot="1" x14ac:dyDescent="0.35">
      <c r="A7" s="11" t="s">
        <v>5</v>
      </c>
      <c r="B7" s="12" t="s">
        <v>98</v>
      </c>
      <c r="C7" s="13"/>
      <c r="D7" s="14"/>
      <c r="E7" s="15"/>
      <c r="F7" s="16"/>
      <c r="G7" s="16"/>
      <c r="H7" s="16"/>
      <c r="I7" s="17"/>
      <c r="J7" s="18"/>
      <c r="L7" s="92"/>
    </row>
    <row r="8" spans="1:15" ht="15" thickBot="1" x14ac:dyDescent="0.35">
      <c r="A8" s="19"/>
      <c r="B8" s="20"/>
      <c r="C8" s="20"/>
      <c r="D8" s="21" t="s">
        <v>6</v>
      </c>
      <c r="E8" s="22" t="s">
        <v>7</v>
      </c>
      <c r="F8" s="23">
        <v>1</v>
      </c>
      <c r="G8" s="23"/>
      <c r="H8" s="23"/>
      <c r="I8" s="24"/>
      <c r="J8" s="25">
        <f>J54</f>
        <v>960342.20359999989</v>
      </c>
      <c r="K8" s="121" t="s">
        <v>113</v>
      </c>
      <c r="L8" s="121"/>
      <c r="M8" s="121"/>
      <c r="N8" s="121"/>
      <c r="O8" s="121"/>
    </row>
    <row r="9" spans="1:15" ht="15" thickBot="1" x14ac:dyDescent="0.35">
      <c r="A9" s="26"/>
      <c r="B9" s="27"/>
      <c r="C9" s="27"/>
      <c r="D9" s="28"/>
      <c r="E9" s="29"/>
      <c r="F9" s="30"/>
      <c r="G9" s="30"/>
      <c r="H9" s="30"/>
      <c r="I9" s="31"/>
      <c r="J9" s="32"/>
      <c r="K9" s="121" t="s">
        <v>99</v>
      </c>
      <c r="L9" s="121"/>
      <c r="M9" s="121"/>
      <c r="N9" s="121"/>
      <c r="O9" s="94">
        <f>O54</f>
        <v>348558.98609999998</v>
      </c>
    </row>
    <row r="10" spans="1:15" ht="31.2" thickBot="1" x14ac:dyDescent="0.35">
      <c r="A10" s="33" t="s">
        <v>8</v>
      </c>
      <c r="B10" s="33" t="s">
        <v>9</v>
      </c>
      <c r="C10" s="33" t="s">
        <v>10</v>
      </c>
      <c r="D10" s="34" t="s">
        <v>11</v>
      </c>
      <c r="E10" s="33" t="s">
        <v>12</v>
      </c>
      <c r="F10" s="35" t="s">
        <v>13</v>
      </c>
      <c r="G10" s="35" t="s">
        <v>14</v>
      </c>
      <c r="H10" s="36" t="s">
        <v>15</v>
      </c>
      <c r="I10" s="37" t="s">
        <v>16</v>
      </c>
      <c r="J10" s="38" t="s">
        <v>17</v>
      </c>
      <c r="K10" s="93" t="s">
        <v>100</v>
      </c>
      <c r="L10" s="95" t="s">
        <v>101</v>
      </c>
      <c r="M10" s="95" t="s">
        <v>102</v>
      </c>
      <c r="N10" s="95" t="s">
        <v>103</v>
      </c>
      <c r="O10" s="93" t="s">
        <v>104</v>
      </c>
    </row>
    <row r="11" spans="1:15" x14ac:dyDescent="0.3">
      <c r="A11" s="39"/>
      <c r="B11" s="40"/>
      <c r="C11" s="40"/>
      <c r="D11" s="41"/>
      <c r="E11" s="40"/>
      <c r="F11" s="42"/>
      <c r="G11" s="42"/>
      <c r="H11" s="42"/>
      <c r="I11" s="43"/>
      <c r="J11" s="44"/>
      <c r="K11" s="96"/>
      <c r="L11" s="97"/>
      <c r="M11" s="98"/>
      <c r="N11" s="98"/>
      <c r="O11" s="97"/>
    </row>
    <row r="12" spans="1:15" x14ac:dyDescent="0.3">
      <c r="A12" s="45" t="s">
        <v>18</v>
      </c>
      <c r="B12" s="46"/>
      <c r="C12" s="46"/>
      <c r="D12" s="47" t="s">
        <v>19</v>
      </c>
      <c r="E12" s="47"/>
      <c r="F12" s="48"/>
      <c r="G12" s="48"/>
      <c r="H12" s="48"/>
      <c r="I12" s="48"/>
      <c r="J12" s="49">
        <f>J14</f>
        <v>29842.799999999999</v>
      </c>
      <c r="K12" s="96"/>
      <c r="L12" s="97"/>
      <c r="M12" s="98"/>
      <c r="N12" s="98"/>
      <c r="O12" s="97"/>
    </row>
    <row r="13" spans="1:15" x14ac:dyDescent="0.3">
      <c r="A13" s="50" t="s">
        <v>20</v>
      </c>
      <c r="B13" s="51" t="s">
        <v>21</v>
      </c>
      <c r="C13" s="52">
        <v>1</v>
      </c>
      <c r="D13" s="53" t="s">
        <v>22</v>
      </c>
      <c r="E13" s="54" t="s">
        <v>23</v>
      </c>
      <c r="F13" s="55">
        <v>1</v>
      </c>
      <c r="G13" s="55">
        <v>22956</v>
      </c>
      <c r="H13" s="55">
        <f>0.3*G13</f>
        <v>6886.8</v>
      </c>
      <c r="I13" s="56">
        <f>G13+H13</f>
        <v>29842.799999999999</v>
      </c>
      <c r="J13" s="57">
        <f>F13*I13</f>
        <v>29842.799999999999</v>
      </c>
      <c r="K13" s="96">
        <f>G13*M13</f>
        <v>22956</v>
      </c>
      <c r="L13" s="97">
        <f t="shared" ref="L13" si="0">J13*M13</f>
        <v>29842.799999999999</v>
      </c>
      <c r="M13" s="98">
        <v>1</v>
      </c>
      <c r="N13" s="98">
        <v>0</v>
      </c>
      <c r="O13" s="97">
        <f t="shared" ref="O13" si="1">J13*N13</f>
        <v>0</v>
      </c>
    </row>
    <row r="14" spans="1:15" x14ac:dyDescent="0.3">
      <c r="A14" s="150" t="s">
        <v>24</v>
      </c>
      <c r="B14" s="151"/>
      <c r="C14" s="151"/>
      <c r="D14" s="151"/>
      <c r="E14" s="151"/>
      <c r="F14" s="151"/>
      <c r="G14" s="151"/>
      <c r="H14" s="151"/>
      <c r="I14" s="151"/>
      <c r="J14" s="58">
        <f>SUM(J13:J13)</f>
        <v>29842.799999999999</v>
      </c>
      <c r="K14" s="99" t="s">
        <v>105</v>
      </c>
      <c r="L14" s="100">
        <f>SUM(L12:L13)</f>
        <v>29842.799999999999</v>
      </c>
      <c r="M14" s="99">
        <f>L14/J14</f>
        <v>1</v>
      </c>
      <c r="N14" s="101">
        <f t="shared" ref="N14" si="2">O14/J14</f>
        <v>0</v>
      </c>
      <c r="O14" s="100">
        <f>SUM(O13)</f>
        <v>0</v>
      </c>
    </row>
    <row r="15" spans="1:15" x14ac:dyDescent="0.3">
      <c r="A15" s="45" t="s">
        <v>25</v>
      </c>
      <c r="B15" s="46"/>
      <c r="C15" s="46"/>
      <c r="D15" s="47" t="s">
        <v>26</v>
      </c>
      <c r="E15" s="47"/>
      <c r="F15" s="48"/>
      <c r="G15" s="48"/>
      <c r="H15" s="48"/>
      <c r="I15" s="48"/>
      <c r="J15" s="49">
        <f>J18</f>
        <v>60840</v>
      </c>
      <c r="K15" s="96"/>
      <c r="L15" s="97"/>
      <c r="M15" s="98"/>
      <c r="N15" s="98"/>
      <c r="O15" s="97"/>
    </row>
    <row r="16" spans="1:15" x14ac:dyDescent="0.3">
      <c r="A16" s="50" t="s">
        <v>27</v>
      </c>
      <c r="B16" s="51" t="s">
        <v>21</v>
      </c>
      <c r="C16" s="52">
        <v>2</v>
      </c>
      <c r="D16" s="53" t="s">
        <v>28</v>
      </c>
      <c r="E16" s="54" t="s">
        <v>23</v>
      </c>
      <c r="F16" s="55">
        <v>1</v>
      </c>
      <c r="G16" s="55">
        <v>37440</v>
      </c>
      <c r="H16" s="55">
        <f>0.3*G16</f>
        <v>11232</v>
      </c>
      <c r="I16" s="56">
        <f>G16+H16</f>
        <v>48672</v>
      </c>
      <c r="J16" s="57">
        <f>F16*I16</f>
        <v>48672</v>
      </c>
      <c r="K16" s="96">
        <f>G16*M16</f>
        <v>37440</v>
      </c>
      <c r="L16" s="97">
        <f t="shared" ref="L16" si="3">J16*M16</f>
        <v>48672</v>
      </c>
      <c r="M16" s="98">
        <v>1</v>
      </c>
      <c r="N16" s="98">
        <v>0</v>
      </c>
      <c r="O16" s="97">
        <f t="shared" ref="O16" si="4">J16*N16</f>
        <v>0</v>
      </c>
    </row>
    <row r="17" spans="1:15" x14ac:dyDescent="0.3">
      <c r="A17" s="50" t="s">
        <v>29</v>
      </c>
      <c r="B17" s="51" t="s">
        <v>21</v>
      </c>
      <c r="C17" s="52">
        <v>3</v>
      </c>
      <c r="D17" s="53" t="s">
        <v>30</v>
      </c>
      <c r="E17" s="54" t="s">
        <v>23</v>
      </c>
      <c r="F17" s="55">
        <v>1</v>
      </c>
      <c r="G17" s="55">
        <v>9360</v>
      </c>
      <c r="H17" s="55">
        <f>0.3*G17</f>
        <v>2808</v>
      </c>
      <c r="I17" s="56">
        <f>G17+H17</f>
        <v>12168</v>
      </c>
      <c r="J17" s="57">
        <f>F17*I17</f>
        <v>12168</v>
      </c>
      <c r="K17" s="96">
        <f>G17*M17</f>
        <v>0</v>
      </c>
      <c r="L17" s="97">
        <f t="shared" ref="L17" si="5">J17*M17</f>
        <v>0</v>
      </c>
      <c r="M17" s="98">
        <v>0</v>
      </c>
      <c r="N17" s="98">
        <v>0</v>
      </c>
      <c r="O17" s="97">
        <f t="shared" ref="O17" si="6">J17*N17</f>
        <v>0</v>
      </c>
    </row>
    <row r="18" spans="1:15" x14ac:dyDescent="0.3">
      <c r="A18" s="150" t="s">
        <v>31</v>
      </c>
      <c r="B18" s="151"/>
      <c r="C18" s="151"/>
      <c r="D18" s="151"/>
      <c r="E18" s="151"/>
      <c r="F18" s="151"/>
      <c r="G18" s="151"/>
      <c r="H18" s="151"/>
      <c r="I18" s="151"/>
      <c r="J18" s="58">
        <f>SUM(J16:J17)</f>
        <v>60840</v>
      </c>
      <c r="K18" s="99" t="s">
        <v>105</v>
      </c>
      <c r="L18" s="100">
        <f>SUM(L16:L17)</f>
        <v>48672</v>
      </c>
      <c r="M18" s="99">
        <f>L18/J18</f>
        <v>0.8</v>
      </c>
      <c r="N18" s="101">
        <f t="shared" ref="N18" si="7">O18/J18</f>
        <v>0</v>
      </c>
      <c r="O18" s="100">
        <f>SUM(O16:O17)</f>
        <v>0</v>
      </c>
    </row>
    <row r="19" spans="1:15" x14ac:dyDescent="0.3">
      <c r="A19" s="45" t="s">
        <v>32</v>
      </c>
      <c r="B19" s="46"/>
      <c r="C19" s="46"/>
      <c r="D19" s="47" t="s">
        <v>33</v>
      </c>
      <c r="E19" s="47"/>
      <c r="F19" s="48"/>
      <c r="G19" s="48"/>
      <c r="H19" s="48"/>
      <c r="I19" s="48"/>
      <c r="J19" s="49">
        <f>J22</f>
        <v>25108.2624</v>
      </c>
      <c r="K19" s="96"/>
      <c r="L19" s="97"/>
      <c r="M19" s="98"/>
      <c r="N19" s="98"/>
      <c r="O19" s="97"/>
    </row>
    <row r="20" spans="1:15" x14ac:dyDescent="0.3">
      <c r="A20" s="50" t="s">
        <v>34</v>
      </c>
      <c r="B20" s="51">
        <v>10004</v>
      </c>
      <c r="C20" s="52" t="s">
        <v>35</v>
      </c>
      <c r="D20" s="118" t="s">
        <v>36</v>
      </c>
      <c r="E20" s="59" t="s">
        <v>37</v>
      </c>
      <c r="F20" s="55">
        <v>2.4</v>
      </c>
      <c r="G20" s="55">
        <v>547.52</v>
      </c>
      <c r="H20" s="55">
        <f>0.3*G20</f>
        <v>164.256</v>
      </c>
      <c r="I20" s="56">
        <f>G20+H20</f>
        <v>711.77599999999995</v>
      </c>
      <c r="J20" s="57">
        <f>F20*I20</f>
        <v>1708.2623999999998</v>
      </c>
      <c r="K20" s="96">
        <f>G20*M20</f>
        <v>547.52</v>
      </c>
      <c r="L20" s="97">
        <f t="shared" ref="L20:L21" si="8">J20*M20</f>
        <v>1708.2623999999998</v>
      </c>
      <c r="M20" s="98">
        <v>1</v>
      </c>
      <c r="N20" s="98">
        <v>0</v>
      </c>
      <c r="O20" s="97">
        <f t="shared" ref="O20:O21" si="9">J20*N20</f>
        <v>0</v>
      </c>
    </row>
    <row r="21" spans="1:15" x14ac:dyDescent="0.3">
      <c r="A21" s="50" t="s">
        <v>38</v>
      </c>
      <c r="B21" s="60">
        <v>10175</v>
      </c>
      <c r="C21" s="52" t="s">
        <v>35</v>
      </c>
      <c r="D21" s="61" t="s">
        <v>39</v>
      </c>
      <c r="E21" s="59" t="s">
        <v>37</v>
      </c>
      <c r="F21" s="62">
        <v>2000</v>
      </c>
      <c r="G21" s="62">
        <v>9</v>
      </c>
      <c r="H21" s="55">
        <f>0.3*G21</f>
        <v>2.6999999999999997</v>
      </c>
      <c r="I21" s="56">
        <f>G21+H21</f>
        <v>11.7</v>
      </c>
      <c r="J21" s="57">
        <f>F21*I21</f>
        <v>23400</v>
      </c>
      <c r="K21" s="96">
        <f>G21*M21</f>
        <v>9</v>
      </c>
      <c r="L21" s="97">
        <f t="shared" si="8"/>
        <v>23400</v>
      </c>
      <c r="M21" s="98">
        <v>1</v>
      </c>
      <c r="N21" s="98">
        <v>0</v>
      </c>
      <c r="O21" s="97">
        <f t="shared" si="9"/>
        <v>0</v>
      </c>
    </row>
    <row r="22" spans="1:15" x14ac:dyDescent="0.3">
      <c r="A22" s="150" t="s">
        <v>31</v>
      </c>
      <c r="B22" s="151"/>
      <c r="C22" s="151"/>
      <c r="D22" s="151"/>
      <c r="E22" s="151"/>
      <c r="F22" s="151"/>
      <c r="G22" s="151"/>
      <c r="H22" s="151"/>
      <c r="I22" s="151"/>
      <c r="J22" s="58">
        <f>SUM(J20:J21)</f>
        <v>25108.2624</v>
      </c>
      <c r="K22" s="99" t="s">
        <v>105</v>
      </c>
      <c r="L22" s="100">
        <f>SUM(L20:L21)</f>
        <v>25108.2624</v>
      </c>
      <c r="M22" s="99">
        <f>L22/J22</f>
        <v>1</v>
      </c>
      <c r="N22" s="101">
        <f t="shared" ref="N22" si="10">O22/J22</f>
        <v>0</v>
      </c>
      <c r="O22" s="100">
        <f>SUM(O20:O21)</f>
        <v>0</v>
      </c>
    </row>
    <row r="23" spans="1:15" x14ac:dyDescent="0.3">
      <c r="A23" s="63"/>
      <c r="B23" s="64"/>
      <c r="C23" s="64"/>
      <c r="D23" s="64"/>
      <c r="E23" s="64"/>
      <c r="F23" s="64"/>
      <c r="G23" s="64"/>
      <c r="H23" s="64"/>
      <c r="I23" s="64"/>
      <c r="J23" s="65"/>
      <c r="K23" s="96"/>
      <c r="L23" s="97"/>
      <c r="M23" s="98"/>
      <c r="N23" s="98"/>
      <c r="O23" s="97"/>
    </row>
    <row r="24" spans="1:15" x14ac:dyDescent="0.3">
      <c r="A24" s="66" t="s">
        <v>40</v>
      </c>
      <c r="B24" s="67"/>
      <c r="C24" s="67"/>
      <c r="D24" s="68" t="s">
        <v>41</v>
      </c>
      <c r="E24" s="68"/>
      <c r="F24" s="69"/>
      <c r="G24" s="69"/>
      <c r="H24" s="69"/>
      <c r="I24" s="69"/>
      <c r="J24" s="70">
        <f>J28</f>
        <v>18131.7942</v>
      </c>
      <c r="K24" s="96"/>
      <c r="L24" s="97"/>
      <c r="M24" s="98"/>
      <c r="N24" s="98"/>
      <c r="O24" s="97"/>
    </row>
    <row r="25" spans="1:15" x14ac:dyDescent="0.3">
      <c r="A25" s="71" t="s">
        <v>42</v>
      </c>
      <c r="B25" s="72">
        <v>93358</v>
      </c>
      <c r="C25" s="72" t="s">
        <v>43</v>
      </c>
      <c r="D25" s="119" t="s">
        <v>44</v>
      </c>
      <c r="E25" s="72" t="s">
        <v>45</v>
      </c>
      <c r="F25" s="73">
        <v>112.2</v>
      </c>
      <c r="G25" s="74">
        <v>76.03</v>
      </c>
      <c r="H25" s="55">
        <f>0.3*G25</f>
        <v>22.809000000000001</v>
      </c>
      <c r="I25" s="56">
        <f>G25+H25</f>
        <v>98.838999999999999</v>
      </c>
      <c r="J25" s="57">
        <f>F25*I25</f>
        <v>11089.7358</v>
      </c>
      <c r="K25" s="96">
        <f>G25*M25</f>
        <v>76.03</v>
      </c>
      <c r="L25" s="97">
        <f t="shared" ref="L25" si="11">J25*M25</f>
        <v>11089.7358</v>
      </c>
      <c r="M25" s="98">
        <v>1</v>
      </c>
      <c r="N25" s="98">
        <v>0</v>
      </c>
      <c r="O25" s="97">
        <f t="shared" ref="O25" si="12">J25*N25</f>
        <v>0</v>
      </c>
    </row>
    <row r="26" spans="1:15" x14ac:dyDescent="0.3">
      <c r="A26" s="71" t="s">
        <v>46</v>
      </c>
      <c r="B26" s="72">
        <v>101616</v>
      </c>
      <c r="C26" s="72" t="s">
        <v>43</v>
      </c>
      <c r="D26" s="119" t="s">
        <v>47</v>
      </c>
      <c r="E26" s="72" t="s">
        <v>37</v>
      </c>
      <c r="F26" s="75">
        <v>600</v>
      </c>
      <c r="G26" s="74">
        <v>5.58</v>
      </c>
      <c r="H26" s="55">
        <f>0.3*G26</f>
        <v>1.6739999999999999</v>
      </c>
      <c r="I26" s="56">
        <f>G26+H26</f>
        <v>7.2539999999999996</v>
      </c>
      <c r="J26" s="57">
        <f>F26*I26</f>
        <v>4352.3999999999996</v>
      </c>
      <c r="K26" s="96">
        <f>G26*M26</f>
        <v>5.58</v>
      </c>
      <c r="L26" s="97">
        <f t="shared" ref="L26:L27" si="13">J26*M26</f>
        <v>4352.3999999999996</v>
      </c>
      <c r="M26" s="98">
        <v>1</v>
      </c>
      <c r="N26" s="98">
        <v>0</v>
      </c>
      <c r="O26" s="97">
        <f t="shared" ref="O26:O27" si="14">J26*N26</f>
        <v>0</v>
      </c>
    </row>
    <row r="27" spans="1:15" x14ac:dyDescent="0.3">
      <c r="A27" s="71" t="s">
        <v>48</v>
      </c>
      <c r="B27" s="72">
        <v>96995</v>
      </c>
      <c r="C27" s="72" t="s">
        <v>43</v>
      </c>
      <c r="D27" s="119" t="s">
        <v>49</v>
      </c>
      <c r="E27" s="72" t="s">
        <v>45</v>
      </c>
      <c r="F27" s="75">
        <v>44.88</v>
      </c>
      <c r="G27" s="73">
        <v>46.1</v>
      </c>
      <c r="H27" s="55">
        <f>0.3*G27</f>
        <v>13.83</v>
      </c>
      <c r="I27" s="56">
        <f>G27+H27</f>
        <v>59.93</v>
      </c>
      <c r="J27" s="57">
        <f>F27*I27</f>
        <v>2689.6584000000003</v>
      </c>
      <c r="K27" s="96">
        <f>G27*M27</f>
        <v>46.1</v>
      </c>
      <c r="L27" s="97">
        <f t="shared" si="13"/>
        <v>2689.6584000000003</v>
      </c>
      <c r="M27" s="98">
        <v>1</v>
      </c>
      <c r="N27" s="98">
        <v>0</v>
      </c>
      <c r="O27" s="97">
        <f t="shared" si="14"/>
        <v>0</v>
      </c>
    </row>
    <row r="28" spans="1:15" x14ac:dyDescent="0.3">
      <c r="A28" s="140" t="s">
        <v>50</v>
      </c>
      <c r="B28" s="141"/>
      <c r="C28" s="141"/>
      <c r="D28" s="141"/>
      <c r="E28" s="141"/>
      <c r="F28" s="141"/>
      <c r="G28" s="141"/>
      <c r="H28" s="141"/>
      <c r="I28" s="141"/>
      <c r="J28" s="76">
        <f>SUM(J25:J27)</f>
        <v>18131.7942</v>
      </c>
      <c r="K28" s="99" t="s">
        <v>105</v>
      </c>
      <c r="L28" s="100">
        <f>SUM(L25:L27)</f>
        <v>18131.7942</v>
      </c>
      <c r="M28" s="99">
        <f>L28/J28</f>
        <v>1</v>
      </c>
      <c r="N28" s="101">
        <f t="shared" ref="N28" si="15">O28/J28</f>
        <v>0</v>
      </c>
      <c r="O28" s="100">
        <f>SUM(O25:O27)</f>
        <v>0</v>
      </c>
    </row>
    <row r="29" spans="1:15" x14ac:dyDescent="0.3">
      <c r="A29" s="77"/>
      <c r="B29" s="78"/>
      <c r="C29" s="78"/>
      <c r="D29" s="79"/>
      <c r="E29" s="80"/>
      <c r="F29" s="81"/>
      <c r="G29" s="81"/>
      <c r="H29" s="81"/>
      <c r="I29" s="82"/>
      <c r="J29" s="83"/>
      <c r="K29" s="96"/>
      <c r="L29" s="97"/>
      <c r="M29" s="98"/>
      <c r="N29" s="98"/>
      <c r="O29" s="97"/>
    </row>
    <row r="30" spans="1:15" x14ac:dyDescent="0.3">
      <c r="A30" s="45" t="s">
        <v>51</v>
      </c>
      <c r="B30" s="46"/>
      <c r="C30" s="46"/>
      <c r="D30" s="47" t="s">
        <v>52</v>
      </c>
      <c r="E30" s="47"/>
      <c r="F30" s="48"/>
      <c r="G30" s="48"/>
      <c r="H30" s="48"/>
      <c r="I30" s="48"/>
      <c r="J30" s="49">
        <f>J33</f>
        <v>20305.454000000002</v>
      </c>
      <c r="K30" s="96"/>
      <c r="L30" s="97"/>
      <c r="M30" s="98"/>
      <c r="N30" s="98"/>
      <c r="O30" s="97"/>
    </row>
    <row r="31" spans="1:15" x14ac:dyDescent="0.3">
      <c r="A31" s="84" t="s">
        <v>53</v>
      </c>
      <c r="B31" s="72">
        <v>96619</v>
      </c>
      <c r="C31" s="72" t="s">
        <v>43</v>
      </c>
      <c r="D31" s="119" t="s">
        <v>54</v>
      </c>
      <c r="E31" s="51" t="s">
        <v>37</v>
      </c>
      <c r="F31" s="85">
        <v>22</v>
      </c>
      <c r="G31" s="85">
        <v>38.01</v>
      </c>
      <c r="H31" s="55">
        <f>0.3*G31</f>
        <v>11.402999999999999</v>
      </c>
      <c r="I31" s="56">
        <f>G31+H31</f>
        <v>49.412999999999997</v>
      </c>
      <c r="J31" s="57">
        <f>F31*I31</f>
        <v>1087.086</v>
      </c>
      <c r="K31" s="96">
        <f>G31*M31</f>
        <v>38.01</v>
      </c>
      <c r="L31" s="97">
        <f t="shared" ref="L31:L32" si="16">J31*M31</f>
        <v>1087.086</v>
      </c>
      <c r="M31" s="98">
        <v>1</v>
      </c>
      <c r="N31" s="98">
        <v>0</v>
      </c>
      <c r="O31" s="97">
        <f t="shared" ref="O31:O32" si="17">J31*N31</f>
        <v>0</v>
      </c>
    </row>
    <row r="32" spans="1:15" x14ac:dyDescent="0.3">
      <c r="A32" s="84" t="s">
        <v>55</v>
      </c>
      <c r="B32" s="72">
        <v>96555</v>
      </c>
      <c r="C32" s="72" t="s">
        <v>43</v>
      </c>
      <c r="D32" s="119" t="s">
        <v>56</v>
      </c>
      <c r="E32" s="51" t="s">
        <v>45</v>
      </c>
      <c r="F32" s="85">
        <v>16</v>
      </c>
      <c r="G32" s="85">
        <v>923.96</v>
      </c>
      <c r="H32" s="55">
        <f>0.3*G32</f>
        <v>277.18799999999999</v>
      </c>
      <c r="I32" s="56">
        <f>G32+H32</f>
        <v>1201.1480000000001</v>
      </c>
      <c r="J32" s="57">
        <f>F32*I32</f>
        <v>19218.368000000002</v>
      </c>
      <c r="K32" s="96">
        <f>G32*M32</f>
        <v>923.96</v>
      </c>
      <c r="L32" s="97">
        <f t="shared" si="16"/>
        <v>19218.368000000002</v>
      </c>
      <c r="M32" s="98">
        <v>1</v>
      </c>
      <c r="N32" s="98">
        <v>0</v>
      </c>
      <c r="O32" s="97">
        <f t="shared" si="17"/>
        <v>0</v>
      </c>
    </row>
    <row r="33" spans="1:15" x14ac:dyDescent="0.3">
      <c r="A33" s="140" t="s">
        <v>57</v>
      </c>
      <c r="B33" s="141"/>
      <c r="C33" s="141"/>
      <c r="D33" s="141"/>
      <c r="E33" s="142"/>
      <c r="F33" s="142"/>
      <c r="G33" s="142"/>
      <c r="H33" s="142"/>
      <c r="I33" s="142"/>
      <c r="J33" s="76">
        <f>SUM(J31:J32)</f>
        <v>20305.454000000002</v>
      </c>
      <c r="K33" s="99" t="s">
        <v>105</v>
      </c>
      <c r="L33" s="100">
        <f>SUM(L31:L32)</f>
        <v>20305.454000000002</v>
      </c>
      <c r="M33" s="99">
        <f>L33/J33</f>
        <v>1</v>
      </c>
      <c r="N33" s="101">
        <f t="shared" ref="N33" si="18">O33/J33</f>
        <v>0</v>
      </c>
      <c r="O33" s="100">
        <f>SUM(O31:O32)</f>
        <v>0</v>
      </c>
    </row>
    <row r="34" spans="1:15" x14ac:dyDescent="0.3">
      <c r="A34" s="77"/>
      <c r="B34" s="78"/>
      <c r="C34" s="78"/>
      <c r="D34" s="79"/>
      <c r="E34" s="80"/>
      <c r="F34" s="81"/>
      <c r="G34" s="81"/>
      <c r="H34" s="81"/>
      <c r="I34" s="82"/>
      <c r="J34" s="83"/>
      <c r="K34" s="96"/>
      <c r="L34" s="97"/>
      <c r="M34" s="98"/>
      <c r="N34" s="98"/>
      <c r="O34" s="97"/>
    </row>
    <row r="35" spans="1:15" x14ac:dyDescent="0.3">
      <c r="A35" s="45" t="s">
        <v>58</v>
      </c>
      <c r="B35" s="46"/>
      <c r="C35" s="46"/>
      <c r="D35" s="47" t="s">
        <v>59</v>
      </c>
      <c r="E35" s="47"/>
      <c r="F35" s="48"/>
      <c r="G35" s="48"/>
      <c r="H35" s="48"/>
      <c r="I35" s="48"/>
      <c r="J35" s="49">
        <f>J52</f>
        <v>806113.89299999992</v>
      </c>
      <c r="K35" s="96"/>
      <c r="L35" s="97"/>
      <c r="M35" s="98"/>
      <c r="N35" s="98"/>
      <c r="O35" s="97"/>
    </row>
    <row r="36" spans="1:15" x14ac:dyDescent="0.3">
      <c r="A36" s="71" t="s">
        <v>60</v>
      </c>
      <c r="B36" s="86">
        <v>97669</v>
      </c>
      <c r="C36" s="86" t="s">
        <v>43</v>
      </c>
      <c r="D36" s="118" t="s">
        <v>61</v>
      </c>
      <c r="E36" s="87" t="s">
        <v>62</v>
      </c>
      <c r="F36" s="85">
        <v>1400</v>
      </c>
      <c r="G36" s="85">
        <v>18.48</v>
      </c>
      <c r="H36" s="55">
        <f t="shared" ref="H36:H49" si="19">0.3*G36</f>
        <v>5.5439999999999996</v>
      </c>
      <c r="I36" s="56">
        <f t="shared" ref="I36:I49" si="20">G36+H36</f>
        <v>24.024000000000001</v>
      </c>
      <c r="J36" s="57">
        <f t="shared" ref="J36:J49" si="21">F36*I36</f>
        <v>33633.599999999999</v>
      </c>
      <c r="K36" s="96">
        <f t="shared" ref="K36:K41" si="22">G36*M36</f>
        <v>18.48</v>
      </c>
      <c r="L36" s="97">
        <f t="shared" ref="L36:L49" si="23">J36*M36</f>
        <v>33633.599999999999</v>
      </c>
      <c r="M36" s="98">
        <v>1</v>
      </c>
      <c r="N36" s="98">
        <v>0.5</v>
      </c>
      <c r="O36" s="97">
        <f t="shared" ref="O36:O49" si="24">J36*N36</f>
        <v>16816.8</v>
      </c>
    </row>
    <row r="37" spans="1:15" x14ac:dyDescent="0.3">
      <c r="A37" s="71" t="s">
        <v>63</v>
      </c>
      <c r="B37" s="86">
        <v>171021</v>
      </c>
      <c r="C37" s="86" t="s">
        <v>35</v>
      </c>
      <c r="D37" t="s">
        <v>64</v>
      </c>
      <c r="E37" s="87" t="s">
        <v>62</v>
      </c>
      <c r="F37" s="85">
        <v>100</v>
      </c>
      <c r="G37" s="85">
        <v>103.02</v>
      </c>
      <c r="H37" s="55">
        <f t="shared" si="19"/>
        <v>30.905999999999999</v>
      </c>
      <c r="I37" s="56">
        <f t="shared" si="20"/>
        <v>133.92599999999999</v>
      </c>
      <c r="J37" s="57">
        <f t="shared" si="21"/>
        <v>13392.599999999999</v>
      </c>
      <c r="K37" s="96">
        <f t="shared" si="22"/>
        <v>103.02</v>
      </c>
      <c r="L37" s="97">
        <f t="shared" si="23"/>
        <v>13392.599999999999</v>
      </c>
      <c r="M37" s="98">
        <v>1</v>
      </c>
      <c r="N37" s="98">
        <v>1</v>
      </c>
      <c r="O37" s="97">
        <f t="shared" si="24"/>
        <v>13392.599999999999</v>
      </c>
    </row>
    <row r="38" spans="1:15" x14ac:dyDescent="0.3">
      <c r="A38" s="71" t="s">
        <v>65</v>
      </c>
      <c r="B38" s="86">
        <v>180679</v>
      </c>
      <c r="C38" s="86" t="s">
        <v>35</v>
      </c>
      <c r="D38" s="118" t="s">
        <v>66</v>
      </c>
      <c r="E38" s="87" t="s">
        <v>67</v>
      </c>
      <c r="F38" s="85">
        <v>50</v>
      </c>
      <c r="G38" s="85">
        <v>511.39</v>
      </c>
      <c r="H38" s="55">
        <f t="shared" si="19"/>
        <v>153.417</v>
      </c>
      <c r="I38" s="56">
        <f t="shared" si="20"/>
        <v>664.80700000000002</v>
      </c>
      <c r="J38" s="57">
        <f t="shared" si="21"/>
        <v>33240.35</v>
      </c>
      <c r="K38" s="96">
        <f t="shared" si="22"/>
        <v>511.39</v>
      </c>
      <c r="L38" s="97">
        <f t="shared" si="23"/>
        <v>33240.35</v>
      </c>
      <c r="M38" s="98">
        <v>1</v>
      </c>
      <c r="N38" s="98">
        <v>0</v>
      </c>
      <c r="O38" s="97">
        <f t="shared" si="24"/>
        <v>0</v>
      </c>
    </row>
    <row r="39" spans="1:15" x14ac:dyDescent="0.3">
      <c r="A39" s="71" t="s">
        <v>68</v>
      </c>
      <c r="B39" s="86">
        <v>170625</v>
      </c>
      <c r="C39" s="86" t="s">
        <v>35</v>
      </c>
      <c r="D39" t="s">
        <v>69</v>
      </c>
      <c r="E39" s="87" t="s">
        <v>67</v>
      </c>
      <c r="F39" s="85">
        <v>50</v>
      </c>
      <c r="G39" s="85">
        <v>3367.83</v>
      </c>
      <c r="H39" s="55">
        <f t="shared" si="19"/>
        <v>1010.3489999999999</v>
      </c>
      <c r="I39" s="56">
        <f t="shared" si="20"/>
        <v>4378.1790000000001</v>
      </c>
      <c r="J39" s="57">
        <f t="shared" si="21"/>
        <v>218908.95</v>
      </c>
      <c r="K39" s="96">
        <f t="shared" si="22"/>
        <v>3367.83</v>
      </c>
      <c r="L39" s="97">
        <f t="shared" si="23"/>
        <v>218908.95</v>
      </c>
      <c r="M39" s="98">
        <v>1</v>
      </c>
      <c r="N39" s="98">
        <v>0</v>
      </c>
      <c r="O39" s="97">
        <f t="shared" si="24"/>
        <v>0</v>
      </c>
    </row>
    <row r="40" spans="1:15" x14ac:dyDescent="0.3">
      <c r="A40" s="71" t="s">
        <v>70</v>
      </c>
      <c r="B40" s="86">
        <v>101637</v>
      </c>
      <c r="C40" s="86" t="s">
        <v>43</v>
      </c>
      <c r="D40" s="120" t="s">
        <v>71</v>
      </c>
      <c r="E40" s="87" t="s">
        <v>67</v>
      </c>
      <c r="F40" s="85">
        <v>50</v>
      </c>
      <c r="G40" s="85">
        <v>150.27000000000001</v>
      </c>
      <c r="H40" s="55">
        <f>0.3*G40</f>
        <v>45.081000000000003</v>
      </c>
      <c r="I40" s="56">
        <f>G40+H40</f>
        <v>195.351</v>
      </c>
      <c r="J40" s="57">
        <f>F40*I40</f>
        <v>9767.5499999999993</v>
      </c>
      <c r="K40" s="96">
        <f t="shared" si="22"/>
        <v>150.27000000000001</v>
      </c>
      <c r="L40" s="97">
        <f t="shared" si="23"/>
        <v>9767.5499999999993</v>
      </c>
      <c r="M40" s="98">
        <v>1</v>
      </c>
      <c r="N40" s="98">
        <v>0</v>
      </c>
      <c r="O40" s="97">
        <f t="shared" si="24"/>
        <v>0</v>
      </c>
    </row>
    <row r="41" spans="1:15" x14ac:dyDescent="0.3">
      <c r="A41" s="71" t="s">
        <v>72</v>
      </c>
      <c r="B41" s="86">
        <v>171040</v>
      </c>
      <c r="C41" s="86" t="s">
        <v>35</v>
      </c>
      <c r="D41" t="s">
        <v>73</v>
      </c>
      <c r="E41" s="87" t="s">
        <v>67</v>
      </c>
      <c r="F41" s="85">
        <v>3</v>
      </c>
      <c r="G41" s="85">
        <v>2746.36</v>
      </c>
      <c r="H41" s="55">
        <f t="shared" si="19"/>
        <v>823.90800000000002</v>
      </c>
      <c r="I41" s="56">
        <f t="shared" si="20"/>
        <v>3570.268</v>
      </c>
      <c r="J41" s="57">
        <f t="shared" si="21"/>
        <v>10710.804</v>
      </c>
      <c r="K41" s="96">
        <f t="shared" si="22"/>
        <v>2746.36</v>
      </c>
      <c r="L41" s="97">
        <f t="shared" si="23"/>
        <v>10710.804</v>
      </c>
      <c r="M41" s="98">
        <v>1</v>
      </c>
      <c r="N41" s="98">
        <v>1</v>
      </c>
      <c r="O41" s="97">
        <f t="shared" si="24"/>
        <v>10710.804</v>
      </c>
    </row>
    <row r="42" spans="1:15" x14ac:dyDescent="0.3">
      <c r="A42" s="71" t="s">
        <v>74</v>
      </c>
      <c r="B42" s="86">
        <v>101659</v>
      </c>
      <c r="C42" s="86" t="s">
        <v>43</v>
      </c>
      <c r="D42" s="118" t="s">
        <v>75</v>
      </c>
      <c r="E42" s="87" t="s">
        <v>67</v>
      </c>
      <c r="F42" s="85">
        <v>100</v>
      </c>
      <c r="G42" s="85">
        <v>1055.1099999999999</v>
      </c>
      <c r="H42" s="55">
        <f t="shared" si="19"/>
        <v>316.53299999999996</v>
      </c>
      <c r="I42" s="56">
        <f t="shared" si="20"/>
        <v>1371.6429999999998</v>
      </c>
      <c r="J42" s="57">
        <f t="shared" si="21"/>
        <v>137164.29999999999</v>
      </c>
      <c r="K42" s="96">
        <f t="shared" ref="K42:K49" si="25">G42*M42</f>
        <v>1055.1099999999999</v>
      </c>
      <c r="L42" s="97">
        <f t="shared" si="23"/>
        <v>137164.29999999999</v>
      </c>
      <c r="M42" s="98">
        <v>1</v>
      </c>
      <c r="N42" s="98">
        <v>0</v>
      </c>
      <c r="O42" s="97">
        <f t="shared" si="24"/>
        <v>0</v>
      </c>
    </row>
    <row r="43" spans="1:15" x14ac:dyDescent="0.3">
      <c r="A43" s="71" t="s">
        <v>76</v>
      </c>
      <c r="B43" s="86">
        <v>91935</v>
      </c>
      <c r="C43" s="86" t="s">
        <v>43</v>
      </c>
      <c r="D43" s="118" t="s">
        <v>77</v>
      </c>
      <c r="E43" s="54" t="s">
        <v>62</v>
      </c>
      <c r="F43" s="85">
        <v>2500</v>
      </c>
      <c r="G43" s="85">
        <v>24.15</v>
      </c>
      <c r="H43" s="55">
        <f t="shared" si="19"/>
        <v>7.2449999999999992</v>
      </c>
      <c r="I43" s="56">
        <f t="shared" si="20"/>
        <v>31.394999999999996</v>
      </c>
      <c r="J43" s="57">
        <f t="shared" si="21"/>
        <v>78487.499999999985</v>
      </c>
      <c r="K43" s="96">
        <f t="shared" si="25"/>
        <v>21.734999999999999</v>
      </c>
      <c r="L43" s="97">
        <f t="shared" si="23"/>
        <v>70638.749999999985</v>
      </c>
      <c r="M43" s="98">
        <v>0.9</v>
      </c>
      <c r="N43" s="98">
        <v>0.9</v>
      </c>
      <c r="O43" s="97">
        <f t="shared" si="24"/>
        <v>70638.749999999985</v>
      </c>
    </row>
    <row r="44" spans="1:15" x14ac:dyDescent="0.3">
      <c r="A44" s="71" t="s">
        <v>78</v>
      </c>
      <c r="B44" s="86">
        <v>92984</v>
      </c>
      <c r="C44" s="86" t="s">
        <v>43</v>
      </c>
      <c r="D44" s="118" t="s">
        <v>79</v>
      </c>
      <c r="E44" s="54" t="s">
        <v>62</v>
      </c>
      <c r="F44" s="88">
        <v>2500</v>
      </c>
      <c r="G44" s="88">
        <v>27.89</v>
      </c>
      <c r="H44" s="55">
        <f t="shared" si="19"/>
        <v>8.3669999999999991</v>
      </c>
      <c r="I44" s="56">
        <f t="shared" si="20"/>
        <v>36.256999999999998</v>
      </c>
      <c r="J44" s="57">
        <f t="shared" si="21"/>
        <v>90642.5</v>
      </c>
      <c r="K44" s="96">
        <f t="shared" si="25"/>
        <v>25.101000000000003</v>
      </c>
      <c r="L44" s="97">
        <f t="shared" si="23"/>
        <v>81578.25</v>
      </c>
      <c r="M44" s="98">
        <v>0.9</v>
      </c>
      <c r="N44" s="98">
        <v>0.9</v>
      </c>
      <c r="O44" s="97">
        <f t="shared" si="24"/>
        <v>81578.25</v>
      </c>
    </row>
    <row r="45" spans="1:15" x14ac:dyDescent="0.3">
      <c r="A45" s="71" t="s">
        <v>80</v>
      </c>
      <c r="B45" s="86">
        <v>92986</v>
      </c>
      <c r="C45" s="86" t="s">
        <v>43</v>
      </c>
      <c r="D45" s="118" t="s">
        <v>81</v>
      </c>
      <c r="E45" s="54" t="s">
        <v>62</v>
      </c>
      <c r="F45" s="88">
        <v>2500</v>
      </c>
      <c r="G45" s="88">
        <v>38.67</v>
      </c>
      <c r="H45" s="55">
        <f t="shared" si="19"/>
        <v>11.601000000000001</v>
      </c>
      <c r="I45" s="56">
        <f t="shared" si="20"/>
        <v>50.271000000000001</v>
      </c>
      <c r="J45" s="57">
        <f t="shared" si="21"/>
        <v>125677.5</v>
      </c>
      <c r="K45" s="96">
        <f t="shared" si="25"/>
        <v>34.803000000000004</v>
      </c>
      <c r="L45" s="97">
        <f t="shared" si="23"/>
        <v>113109.75</v>
      </c>
      <c r="M45" s="98">
        <v>0.9</v>
      </c>
      <c r="N45" s="98">
        <v>0.9</v>
      </c>
      <c r="O45" s="97">
        <f t="shared" si="24"/>
        <v>113109.75</v>
      </c>
    </row>
    <row r="46" spans="1:15" x14ac:dyDescent="0.3">
      <c r="A46" s="71" t="s">
        <v>82</v>
      </c>
      <c r="B46" s="86">
        <v>34607</v>
      </c>
      <c r="C46" s="86" t="s">
        <v>83</v>
      </c>
      <c r="D46" s="118" t="s">
        <v>84</v>
      </c>
      <c r="E46" s="54" t="s">
        <v>62</v>
      </c>
      <c r="F46" s="88">
        <v>1300</v>
      </c>
      <c r="G46" s="88">
        <v>18.71</v>
      </c>
      <c r="H46" s="55">
        <f t="shared" si="19"/>
        <v>5.6130000000000004</v>
      </c>
      <c r="I46" s="56">
        <f t="shared" si="20"/>
        <v>24.323</v>
      </c>
      <c r="J46" s="57">
        <f t="shared" si="21"/>
        <v>31619.9</v>
      </c>
      <c r="K46" s="96">
        <f t="shared" si="25"/>
        <v>16.839000000000002</v>
      </c>
      <c r="L46" s="97">
        <f t="shared" si="23"/>
        <v>28457.910000000003</v>
      </c>
      <c r="M46" s="98">
        <v>0.9</v>
      </c>
      <c r="N46" s="98">
        <v>0.9</v>
      </c>
      <c r="O46" s="97">
        <f t="shared" si="24"/>
        <v>28457.910000000003</v>
      </c>
    </row>
    <row r="47" spans="1:15" x14ac:dyDescent="0.3">
      <c r="A47" s="71" t="s">
        <v>85</v>
      </c>
      <c r="B47" s="86">
        <v>2484</v>
      </c>
      <c r="C47" s="86" t="s">
        <v>83</v>
      </c>
      <c r="D47" s="118" t="s">
        <v>86</v>
      </c>
      <c r="E47" s="54" t="s">
        <v>67</v>
      </c>
      <c r="F47" s="88">
        <v>246</v>
      </c>
      <c r="G47" s="88">
        <v>28.28</v>
      </c>
      <c r="H47" s="55">
        <f t="shared" si="19"/>
        <v>8.484</v>
      </c>
      <c r="I47" s="56">
        <f t="shared" si="20"/>
        <v>36.764000000000003</v>
      </c>
      <c r="J47" s="57">
        <f t="shared" si="21"/>
        <v>9043.9440000000013</v>
      </c>
      <c r="K47" s="96">
        <f t="shared" si="25"/>
        <v>25.452000000000002</v>
      </c>
      <c r="L47" s="97">
        <f t="shared" si="23"/>
        <v>8139.5496000000012</v>
      </c>
      <c r="M47" s="98">
        <v>0.9</v>
      </c>
      <c r="N47" s="98">
        <v>0.9</v>
      </c>
      <c r="O47" s="97">
        <f t="shared" si="24"/>
        <v>8139.5496000000012</v>
      </c>
    </row>
    <row r="48" spans="1:15" x14ac:dyDescent="0.3">
      <c r="A48" s="71" t="s">
        <v>87</v>
      </c>
      <c r="B48" s="86">
        <v>20111</v>
      </c>
      <c r="C48" s="86" t="s">
        <v>83</v>
      </c>
      <c r="D48" s="118" t="s">
        <v>88</v>
      </c>
      <c r="E48" s="54" t="s">
        <v>67</v>
      </c>
      <c r="F48" s="88">
        <v>75</v>
      </c>
      <c r="G48" s="88">
        <v>20.65</v>
      </c>
      <c r="H48" s="55">
        <f t="shared" si="19"/>
        <v>6.1949999999999994</v>
      </c>
      <c r="I48" s="56">
        <f t="shared" si="20"/>
        <v>26.844999999999999</v>
      </c>
      <c r="J48" s="57">
        <f t="shared" si="21"/>
        <v>2013.375</v>
      </c>
      <c r="K48" s="96">
        <f t="shared" si="25"/>
        <v>18.585000000000001</v>
      </c>
      <c r="L48" s="97">
        <f t="shared" si="23"/>
        <v>1812.0375000000001</v>
      </c>
      <c r="M48" s="98">
        <v>0.9</v>
      </c>
      <c r="N48" s="98">
        <v>0.9</v>
      </c>
      <c r="O48" s="97">
        <f t="shared" si="24"/>
        <v>1812.0375000000001</v>
      </c>
    </row>
    <row r="49" spans="1:15" x14ac:dyDescent="0.3">
      <c r="A49" s="71" t="s">
        <v>89</v>
      </c>
      <c r="B49" s="86">
        <v>404</v>
      </c>
      <c r="C49" s="86" t="s">
        <v>83</v>
      </c>
      <c r="D49" s="118" t="s">
        <v>90</v>
      </c>
      <c r="E49" s="54" t="s">
        <v>62</v>
      </c>
      <c r="F49" s="88">
        <v>400</v>
      </c>
      <c r="G49" s="88">
        <v>2.81</v>
      </c>
      <c r="H49" s="55">
        <f t="shared" si="19"/>
        <v>0.84299999999999997</v>
      </c>
      <c r="I49" s="56">
        <f t="shared" si="20"/>
        <v>3.653</v>
      </c>
      <c r="J49" s="57">
        <f t="shared" si="21"/>
        <v>1461.2</v>
      </c>
      <c r="K49" s="96">
        <f t="shared" si="25"/>
        <v>2.5289999999999999</v>
      </c>
      <c r="L49" s="97">
        <f t="shared" si="23"/>
        <v>1315.0800000000002</v>
      </c>
      <c r="M49" s="98">
        <v>0.9</v>
      </c>
      <c r="N49" s="98">
        <v>0.9</v>
      </c>
      <c r="O49" s="97">
        <f t="shared" si="24"/>
        <v>1315.0800000000002</v>
      </c>
    </row>
    <row r="50" spans="1:15" x14ac:dyDescent="0.3">
      <c r="A50" s="71" t="s">
        <v>91</v>
      </c>
      <c r="B50" s="72">
        <v>88247</v>
      </c>
      <c r="C50" s="87" t="s">
        <v>43</v>
      </c>
      <c r="D50" s="119" t="s">
        <v>92</v>
      </c>
      <c r="E50" s="72" t="s">
        <v>93</v>
      </c>
      <c r="F50" s="88">
        <v>180</v>
      </c>
      <c r="G50" s="88">
        <v>20.010000000000002</v>
      </c>
      <c r="H50" s="55">
        <f t="shared" ref="H50:H51" si="26">0.3*G50</f>
        <v>6.0030000000000001</v>
      </c>
      <c r="I50" s="56">
        <f t="shared" ref="I50:I51" si="27">G50+H50</f>
        <v>26.013000000000002</v>
      </c>
      <c r="J50" s="57">
        <f t="shared" ref="J50:J51" si="28">F50*I50</f>
        <v>4682.34</v>
      </c>
      <c r="K50" s="96">
        <f>G50*M50</f>
        <v>15.0075</v>
      </c>
      <c r="L50" s="97">
        <f t="shared" ref="L50:L51" si="29">J50*M50</f>
        <v>3511.7550000000001</v>
      </c>
      <c r="M50" s="98">
        <v>0.75</v>
      </c>
      <c r="N50" s="98">
        <v>0.25</v>
      </c>
      <c r="O50" s="97">
        <f t="shared" ref="O50:O51" si="30">J50*N50</f>
        <v>1170.585</v>
      </c>
    </row>
    <row r="51" spans="1:15" x14ac:dyDescent="0.3">
      <c r="A51" s="71" t="s">
        <v>94</v>
      </c>
      <c r="B51" s="72">
        <v>88264</v>
      </c>
      <c r="C51" s="87" t="s">
        <v>43</v>
      </c>
      <c r="D51" s="119" t="s">
        <v>95</v>
      </c>
      <c r="E51" s="72" t="s">
        <v>93</v>
      </c>
      <c r="F51" s="88">
        <v>180</v>
      </c>
      <c r="G51" s="88">
        <v>24.22</v>
      </c>
      <c r="H51" s="55">
        <f t="shared" si="26"/>
        <v>7.2659999999999991</v>
      </c>
      <c r="I51" s="56">
        <f t="shared" si="27"/>
        <v>31.485999999999997</v>
      </c>
      <c r="J51" s="57">
        <f t="shared" si="28"/>
        <v>5667.48</v>
      </c>
      <c r="K51" s="96">
        <f>G51*M51</f>
        <v>18.164999999999999</v>
      </c>
      <c r="L51" s="97">
        <f t="shared" si="29"/>
        <v>4250.6099999999997</v>
      </c>
      <c r="M51" s="98">
        <v>0.75</v>
      </c>
      <c r="N51" s="98">
        <v>0.25</v>
      </c>
      <c r="O51" s="97">
        <f t="shared" si="30"/>
        <v>1416.87</v>
      </c>
    </row>
    <row r="52" spans="1:15" x14ac:dyDescent="0.3">
      <c r="A52" s="140" t="s">
        <v>96</v>
      </c>
      <c r="B52" s="141"/>
      <c r="C52" s="141"/>
      <c r="D52" s="141"/>
      <c r="E52" s="141"/>
      <c r="F52" s="141"/>
      <c r="G52" s="141"/>
      <c r="H52" s="141"/>
      <c r="I52" s="141"/>
      <c r="J52" s="76">
        <f>SUM(J36:J51)</f>
        <v>806113.89299999992</v>
      </c>
      <c r="K52" s="99" t="s">
        <v>105</v>
      </c>
      <c r="L52" s="100">
        <f>SUM(L36:L51)</f>
        <v>769631.84609999997</v>
      </c>
      <c r="M52" s="99">
        <f>L52/J52</f>
        <v>0.95474330957846432</v>
      </c>
      <c r="N52" s="101">
        <f t="shared" ref="N52" si="31">O52/J52</f>
        <v>0.43239421764934155</v>
      </c>
      <c r="O52" s="100">
        <f>SUM(O36:O51)</f>
        <v>348558.98609999998</v>
      </c>
    </row>
    <row r="53" spans="1:15" x14ac:dyDescent="0.3">
      <c r="A53" s="89"/>
      <c r="B53" s="90"/>
      <c r="C53" s="90"/>
      <c r="D53" s="90"/>
      <c r="E53" s="90"/>
      <c r="F53" s="90"/>
      <c r="G53" s="90"/>
      <c r="H53" s="90"/>
      <c r="I53" s="90"/>
      <c r="J53" s="91"/>
    </row>
    <row r="54" spans="1:15" ht="15" thickBot="1" x14ac:dyDescent="0.35">
      <c r="A54" s="143" t="s">
        <v>97</v>
      </c>
      <c r="B54" s="144"/>
      <c r="C54" s="144"/>
      <c r="D54" s="145"/>
      <c r="E54" s="146"/>
      <c r="F54" s="146"/>
      <c r="G54" s="146"/>
      <c r="H54" s="146"/>
      <c r="I54" s="146"/>
      <c r="J54" s="114">
        <f>J14+J18+J33+J28+J22+J52</f>
        <v>960342.20359999989</v>
      </c>
      <c r="K54" s="102" t="s">
        <v>106</v>
      </c>
      <c r="L54" s="103">
        <f>L52+L33+L28+L22+L18+L14</f>
        <v>911692.15670000005</v>
      </c>
      <c r="M54" s="104">
        <f>ROUND(L54/J54,4)</f>
        <v>0.94930000000000003</v>
      </c>
      <c r="N54" s="104">
        <f>ROUND(O54/J54,4)</f>
        <v>0.36299999999999999</v>
      </c>
      <c r="O54" s="103">
        <f>O52+O33+O28+O22+O18+O14</f>
        <v>348558.98609999998</v>
      </c>
    </row>
    <row r="55" spans="1:15" ht="15" thickBot="1" x14ac:dyDescent="0.35">
      <c r="A55" s="106" t="s">
        <v>107</v>
      </c>
      <c r="B55" s="107"/>
      <c r="C55" s="107"/>
      <c r="D55" s="112"/>
      <c r="E55" s="115" t="s">
        <v>110</v>
      </c>
      <c r="F55" s="116"/>
      <c r="G55" s="116"/>
      <c r="H55" s="116"/>
      <c r="I55" s="116"/>
      <c r="J55" s="117"/>
      <c r="K55" s="107" t="s">
        <v>112</v>
      </c>
      <c r="L55" s="107"/>
      <c r="M55" s="107"/>
      <c r="N55" s="110"/>
      <c r="O55" s="111"/>
    </row>
    <row r="56" spans="1:15" ht="14.4" customHeight="1" x14ac:dyDescent="0.3">
      <c r="A56" s="108"/>
      <c r="B56" s="109"/>
      <c r="C56" s="109"/>
      <c r="D56" s="113"/>
      <c r="E56" s="133" t="s">
        <v>111</v>
      </c>
      <c r="F56" s="134"/>
      <c r="G56" s="134"/>
      <c r="H56" s="134"/>
      <c r="I56" s="134"/>
      <c r="J56" s="135"/>
      <c r="K56" s="127">
        <f>O54</f>
        <v>348558.98609999998</v>
      </c>
      <c r="L56" s="127"/>
      <c r="M56" s="127"/>
      <c r="N56" s="127"/>
      <c r="O56" s="128"/>
    </row>
    <row r="57" spans="1:15" ht="14.4" customHeight="1" x14ac:dyDescent="0.3">
      <c r="A57" s="108"/>
      <c r="B57" s="109"/>
      <c r="C57" s="109"/>
      <c r="D57" s="113"/>
      <c r="E57" s="133"/>
      <c r="F57" s="134"/>
      <c r="G57" s="134"/>
      <c r="H57" s="134"/>
      <c r="I57" s="134"/>
      <c r="J57" s="135"/>
      <c r="K57" s="129"/>
      <c r="L57" s="129"/>
      <c r="M57" s="129"/>
      <c r="N57" s="129"/>
      <c r="O57" s="130"/>
    </row>
    <row r="58" spans="1:15" ht="14.4" customHeight="1" x14ac:dyDescent="0.3">
      <c r="A58" s="108"/>
      <c r="B58" s="109"/>
      <c r="C58" s="109"/>
      <c r="D58" s="113"/>
      <c r="E58" s="133"/>
      <c r="F58" s="134"/>
      <c r="G58" s="134"/>
      <c r="H58" s="134"/>
      <c r="I58" s="134"/>
      <c r="J58" s="135"/>
      <c r="K58" s="129"/>
      <c r="L58" s="129"/>
      <c r="M58" s="129"/>
      <c r="N58" s="129"/>
      <c r="O58" s="130"/>
    </row>
    <row r="59" spans="1:15" ht="14.4" customHeight="1" x14ac:dyDescent="0.3">
      <c r="A59" s="108"/>
      <c r="B59" s="109"/>
      <c r="C59" s="109"/>
      <c r="D59" s="113"/>
      <c r="E59" s="133"/>
      <c r="F59" s="134"/>
      <c r="G59" s="134"/>
      <c r="H59" s="134"/>
      <c r="I59" s="134"/>
      <c r="J59" s="135"/>
      <c r="K59" s="129"/>
      <c r="L59" s="129"/>
      <c r="M59" s="129"/>
      <c r="N59" s="129"/>
      <c r="O59" s="130"/>
    </row>
    <row r="60" spans="1:15" ht="14.4" customHeight="1" x14ac:dyDescent="0.3">
      <c r="A60" s="123" t="s">
        <v>108</v>
      </c>
      <c r="B60" s="124"/>
      <c r="C60" s="124"/>
      <c r="D60" s="124"/>
      <c r="E60" s="133"/>
      <c r="F60" s="134"/>
      <c r="G60" s="134"/>
      <c r="H60" s="134"/>
      <c r="I60" s="134"/>
      <c r="J60" s="135"/>
      <c r="K60" s="129"/>
      <c r="L60" s="129"/>
      <c r="M60" s="129"/>
      <c r="N60" s="129"/>
      <c r="O60" s="130"/>
    </row>
    <row r="61" spans="1:15" ht="15" customHeight="1" thickBot="1" x14ac:dyDescent="0.35">
      <c r="A61" s="125" t="s">
        <v>109</v>
      </c>
      <c r="B61" s="126"/>
      <c r="C61" s="126"/>
      <c r="D61" s="126"/>
      <c r="E61" s="136"/>
      <c r="F61" s="137"/>
      <c r="G61" s="137"/>
      <c r="H61" s="137"/>
      <c r="I61" s="137"/>
      <c r="J61" s="138"/>
      <c r="K61" s="131"/>
      <c r="L61" s="131"/>
      <c r="M61" s="131"/>
      <c r="N61" s="131"/>
      <c r="O61" s="132"/>
    </row>
    <row r="62" spans="1:15" x14ac:dyDescent="0.3">
      <c r="D62" s="105"/>
    </row>
    <row r="63" spans="1:15" x14ac:dyDescent="0.3">
      <c r="D63" s="105"/>
    </row>
  </sheetData>
  <mergeCells count="17">
    <mergeCell ref="A1:C1"/>
    <mergeCell ref="A33:I33"/>
    <mergeCell ref="A52:I52"/>
    <mergeCell ref="A54:I54"/>
    <mergeCell ref="F5:I5"/>
    <mergeCell ref="E6:J6"/>
    <mergeCell ref="A14:I14"/>
    <mergeCell ref="A18:I18"/>
    <mergeCell ref="A22:I22"/>
    <mergeCell ref="A28:I28"/>
    <mergeCell ref="K8:O8"/>
    <mergeCell ref="K9:N9"/>
    <mergeCell ref="K6:O6"/>
    <mergeCell ref="A60:D60"/>
    <mergeCell ref="A61:D61"/>
    <mergeCell ref="K56:O61"/>
    <mergeCell ref="E56:J61"/>
  </mergeCells>
  <conditionalFormatting sqref="F44:G51">
    <cfRule type="cellIs" dxfId="4" priority="4" stopIfTrue="1" operator="equal">
      <formula>0</formula>
    </cfRule>
  </conditionalFormatting>
  <conditionalFormatting sqref="F10:I11 F28:I28">
    <cfRule type="cellIs" dxfId="3" priority="11" stopIfTrue="1" operator="equal">
      <formula>0</formula>
    </cfRule>
  </conditionalFormatting>
  <conditionalFormatting sqref="F14:I14">
    <cfRule type="cellIs" dxfId="2" priority="2" stopIfTrue="1" operator="equal">
      <formula>0</formula>
    </cfRule>
  </conditionalFormatting>
  <conditionalFormatting sqref="F18:I18">
    <cfRule type="cellIs" dxfId="1" priority="1" stopIfTrue="1" operator="equal">
      <formula>0</formula>
    </cfRule>
  </conditionalFormatting>
  <conditionalFormatting sqref="F22:I23">
    <cfRule type="cellIs" dxfId="0" priority="10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jailton lima</cp:lastModifiedBy>
  <cp:lastPrinted>2023-07-05T12:12:23Z</cp:lastPrinted>
  <dcterms:created xsi:type="dcterms:W3CDTF">2023-05-26T19:02:46Z</dcterms:created>
  <dcterms:modified xsi:type="dcterms:W3CDTF">2023-11-13T20:30:11Z</dcterms:modified>
</cp:coreProperties>
</file>