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genharia\Desktop\PASTA 2022-2023\(04) - GEO OBRAS\2023\TP 00-2023 Muro Cemiterio\"/>
    </mc:Choice>
  </mc:AlternateContent>
  <xr:revisionPtr revIDLastSave="0" documentId="8_{ABBC987F-9086-4DDE-9CEF-5F53F9D826B8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ORÇAMENTO" sheetId="1" r:id="rId1"/>
    <sheet name="CRONOGRAMA" sheetId="3" r:id="rId2"/>
    <sheet name="BDI" sheetId="2" r:id="rId3"/>
    <sheet name="ENCARGOS" sheetId="4" r:id="rId4"/>
  </sheets>
  <definedNames>
    <definedName name="_xlnm.Print_Titles" localSheetId="0">ORÇAMENTO!$12:$18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4" l="1"/>
  <c r="H32" i="4"/>
  <c r="G32" i="4"/>
  <c r="H26" i="4"/>
  <c r="G26" i="4"/>
  <c r="H15" i="4"/>
  <c r="G15" i="4"/>
  <c r="H6" i="4"/>
  <c r="H35" i="4" s="1"/>
  <c r="G6" i="4"/>
  <c r="G15" i="2"/>
  <c r="G10" i="2"/>
  <c r="G21" i="2" s="1"/>
  <c r="J78" i="1"/>
  <c r="K78" i="1" s="1"/>
  <c r="L78" i="1" s="1"/>
  <c r="L80" i="1" s="1"/>
  <c r="L77" i="1" s="1"/>
  <c r="C31" i="3" s="1"/>
  <c r="G32" i="3" s="1"/>
  <c r="J73" i="1" l="1"/>
  <c r="J74" i="1"/>
  <c r="J75" i="1"/>
  <c r="J69" i="1"/>
  <c r="K69" i="1" s="1"/>
  <c r="L69" i="1" s="1"/>
  <c r="K74" i="1" l="1"/>
  <c r="L74" i="1" s="1"/>
  <c r="K75" i="1"/>
  <c r="L75" i="1" s="1"/>
  <c r="K73" i="1"/>
  <c r="L73" i="1" s="1"/>
  <c r="J41" i="1"/>
  <c r="K41" i="1" s="1"/>
  <c r="L41" i="1" s="1"/>
  <c r="J70" i="1"/>
  <c r="K70" i="1" s="1"/>
  <c r="L70" i="1" s="1"/>
  <c r="J68" i="1"/>
  <c r="K68" i="1" s="1"/>
  <c r="L68" i="1" s="1"/>
  <c r="J67" i="1"/>
  <c r="K67" i="1" s="1"/>
  <c r="L67" i="1" s="1"/>
  <c r="J64" i="1"/>
  <c r="K64" i="1" s="1"/>
  <c r="L64" i="1" s="1"/>
  <c r="J63" i="1"/>
  <c r="K63" i="1" s="1"/>
  <c r="L63" i="1" s="1"/>
  <c r="J60" i="1"/>
  <c r="K60" i="1" s="1"/>
  <c r="L60" i="1" s="1"/>
  <c r="L61" i="1" s="1"/>
  <c r="L59" i="1" s="1"/>
  <c r="C23" i="3" s="1"/>
  <c r="E24" i="3" s="1"/>
  <c r="J56" i="1"/>
  <c r="K56" i="1" s="1"/>
  <c r="L56" i="1" s="1"/>
  <c r="J57" i="1"/>
  <c r="K57" i="1" s="1"/>
  <c r="L57" i="1" s="1"/>
  <c r="J52" i="1"/>
  <c r="K52" i="1" s="1"/>
  <c r="L52" i="1" s="1"/>
  <c r="J53" i="1"/>
  <c r="K53" i="1" s="1"/>
  <c r="L53" i="1" s="1"/>
  <c r="J49" i="1"/>
  <c r="K49" i="1" s="1"/>
  <c r="L49" i="1" s="1"/>
  <c r="J47" i="1"/>
  <c r="K47" i="1" s="1"/>
  <c r="L47" i="1" s="1"/>
  <c r="J46" i="1"/>
  <c r="K46" i="1" s="1"/>
  <c r="L46" i="1" s="1"/>
  <c r="J45" i="1"/>
  <c r="K45" i="1" s="1"/>
  <c r="L45" i="1" s="1"/>
  <c r="L76" i="1" l="1"/>
  <c r="L72" i="1" s="1"/>
  <c r="C29" i="3" s="1"/>
  <c r="L65" i="1"/>
  <c r="L62" i="1" s="1"/>
  <c r="C25" i="3" s="1"/>
  <c r="L58" i="1"/>
  <c r="L55" i="1" s="1"/>
  <c r="C21" i="3" s="1"/>
  <c r="L71" i="1"/>
  <c r="L66" i="1" s="1"/>
  <c r="C27" i="3" s="1"/>
  <c r="G28" i="3" s="1"/>
  <c r="L54" i="1"/>
  <c r="L51" i="1" s="1"/>
  <c r="C19" i="3" s="1"/>
  <c r="F20" i="3" s="1"/>
  <c r="J43" i="1"/>
  <c r="K43" i="1" s="1"/>
  <c r="L43" i="1" s="1"/>
  <c r="J40" i="1"/>
  <c r="K40" i="1" s="1"/>
  <c r="L40" i="1" s="1"/>
  <c r="J39" i="1"/>
  <c r="K39" i="1" s="1"/>
  <c r="L39" i="1" s="1"/>
  <c r="J38" i="1"/>
  <c r="K38" i="1" s="1"/>
  <c r="L38" i="1" s="1"/>
  <c r="J36" i="1"/>
  <c r="K36" i="1" s="1"/>
  <c r="L36" i="1" s="1"/>
  <c r="J35" i="1"/>
  <c r="K35" i="1" s="1"/>
  <c r="L35" i="1" s="1"/>
  <c r="J34" i="1"/>
  <c r="K34" i="1" s="1"/>
  <c r="L34" i="1" s="1"/>
  <c r="J33" i="1"/>
  <c r="K33" i="1" s="1"/>
  <c r="L33" i="1" s="1"/>
  <c r="J28" i="1"/>
  <c r="K28" i="1" s="1"/>
  <c r="L28" i="1" s="1"/>
  <c r="J27" i="1"/>
  <c r="K27" i="1" s="1"/>
  <c r="L27" i="1" s="1"/>
  <c r="J26" i="1"/>
  <c r="K26" i="1" s="1"/>
  <c r="L26" i="1" s="1"/>
  <c r="J22" i="1"/>
  <c r="K22" i="1" s="1"/>
  <c r="L22" i="1" s="1"/>
  <c r="J21" i="1"/>
  <c r="K21" i="1" s="1"/>
  <c r="L21" i="1" s="1"/>
  <c r="F30" i="3" l="1"/>
  <c r="G30" i="3"/>
  <c r="G26" i="3"/>
  <c r="F26" i="3"/>
  <c r="F22" i="3"/>
  <c r="G22" i="3"/>
  <c r="L29" i="1"/>
  <c r="L24" i="1" s="1"/>
  <c r="C15" i="3" s="1"/>
  <c r="E16" i="3" s="1"/>
  <c r="L23" i="1"/>
  <c r="L20" i="1" s="1"/>
  <c r="L50" i="1"/>
  <c r="L30" i="1" s="1"/>
  <c r="C17" i="3" s="1"/>
  <c r="G33" i="3" l="1"/>
  <c r="F18" i="3"/>
  <c r="F33" i="3" s="1"/>
  <c r="E18" i="3"/>
  <c r="C13" i="3"/>
  <c r="L82" i="1"/>
  <c r="L16" i="1" s="1"/>
  <c r="C33" i="3" l="1"/>
  <c r="D23" i="3" s="1"/>
  <c r="E14" i="3"/>
  <c r="E33" i="3" s="1"/>
  <c r="E35" i="3" s="1"/>
  <c r="F35" i="3" s="1"/>
  <c r="G35" i="3" s="1"/>
  <c r="D15" i="3" l="1"/>
  <c r="D25" i="3"/>
  <c r="D29" i="3"/>
  <c r="D27" i="3"/>
  <c r="D21" i="3"/>
  <c r="G34" i="3"/>
  <c r="D19" i="3"/>
  <c r="D17" i="3"/>
  <c r="F34" i="3"/>
  <c r="D31" i="3"/>
  <c r="E34" i="3"/>
  <c r="D13" i="3"/>
  <c r="D33" i="3" l="1"/>
</calcChain>
</file>

<file path=xl/sharedStrings.xml><?xml version="1.0" encoding="utf-8"?>
<sst xmlns="http://schemas.openxmlformats.org/spreadsheetml/2006/main" count="316" uniqueCount="210">
  <si>
    <t>BDI : 30 %</t>
  </si>
  <si>
    <t xml:space="preserve">Planilha Orçamentária </t>
  </si>
  <si>
    <t>m</t>
  </si>
  <si>
    <t>ITEM</t>
  </si>
  <si>
    <t>CÓDIGO</t>
  </si>
  <si>
    <t>FONTE</t>
  </si>
  <si>
    <t>DESCRIÇÃO DOS SERVIÇOS</t>
  </si>
  <si>
    <t>UNID.</t>
  </si>
  <si>
    <t>QUANT.</t>
  </si>
  <si>
    <t>SINAPI</t>
  </si>
  <si>
    <t>BDI</t>
  </si>
  <si>
    <t>PR. UNIT.(R$)</t>
  </si>
  <si>
    <t>VALOR (R$)</t>
  </si>
  <si>
    <t>1.0</t>
  </si>
  <si>
    <t xml:space="preserve">SERVIÇOS PRELIMINARES </t>
  </si>
  <si>
    <t>1.1</t>
  </si>
  <si>
    <t>Placa de obra em chapa zincada (2,00 X 1,20 M), instalada</t>
  </si>
  <si>
    <t>m²</t>
  </si>
  <si>
    <t>1.2</t>
  </si>
  <si>
    <t xml:space="preserve">Barracão para depósito de materiais de obra porte pequeno </t>
  </si>
  <si>
    <t>Subtotal item 1.0</t>
  </si>
  <si>
    <t>2.0</t>
  </si>
  <si>
    <t>MOVIMENTO DE TERRAS PARA FUNDAÇÕES</t>
  </si>
  <si>
    <t>2.1</t>
  </si>
  <si>
    <t>Execução e compactação de aterro com material argiloso (entre baldrames)</t>
  </si>
  <si>
    <t>m³</t>
  </si>
  <si>
    <t xml:space="preserve">Escavação manual de valas em qualquer terreno exceto rocha até h=1,50 m </t>
  </si>
  <si>
    <t>2.2</t>
  </si>
  <si>
    <t xml:space="preserve">Regularização e compactação do fundo de valas </t>
  </si>
  <si>
    <t>2.3</t>
  </si>
  <si>
    <t xml:space="preserve">Reaterro manual apiloado com soquete de vala com material da obra  </t>
  </si>
  <si>
    <t>Subtotal item 2.0</t>
  </si>
  <si>
    <t>3.0</t>
  </si>
  <si>
    <t>ESTRUTURA</t>
  </si>
  <si>
    <t>CONCRETO ARMADO PARA FUNDAÇÕES - SAPATAS</t>
  </si>
  <si>
    <t>3.1</t>
  </si>
  <si>
    <t>3.2</t>
  </si>
  <si>
    <t>3.3</t>
  </si>
  <si>
    <t>kg</t>
  </si>
  <si>
    <t>3.4</t>
  </si>
  <si>
    <t>3.5</t>
  </si>
  <si>
    <t>CONCRETO ARMADO PARA FUNDAÇÕES - VIGAS BALDRAMES INCLUSO MURO</t>
  </si>
  <si>
    <t>CONCRETO ARMADO PARA ESTRUTURAS - PILARES</t>
  </si>
  <si>
    <t>Fabricação, montagem e desmontagem de forma para pilares, em madeira serrada, e=2,5 cm</t>
  </si>
  <si>
    <t>3.6</t>
  </si>
  <si>
    <t>3.7</t>
  </si>
  <si>
    <t>3.8</t>
  </si>
  <si>
    <t>3.10</t>
  </si>
  <si>
    <t>Concretagem de pilares, Fck 25 Mpa, com uso de baldes, lançamento, adensamento e acabamento.</t>
  </si>
  <si>
    <t xml:space="preserve">CONCRETO ARMADO PARA ESTRUTURA - VIGAS RESPALDO </t>
  </si>
  <si>
    <t>3.11</t>
  </si>
  <si>
    <t>Fabricação, montagem e desmontagem de forma para vigas, em madeira serrada, e=2,5 cm</t>
  </si>
  <si>
    <t>3.12</t>
  </si>
  <si>
    <t>Concretagem de vigas, Fck 25 Mpa, com uso de baldes, lançamento, adensamento e acabamento. (9X15cm)</t>
  </si>
  <si>
    <t>Subtotal item 3.0</t>
  </si>
  <si>
    <t>4.0</t>
  </si>
  <si>
    <t>SISTEMA DE VEDAÇÃO VERTICAL INTERNO E EXTERNO (PAREDES E MURO)</t>
  </si>
  <si>
    <t>4.1</t>
  </si>
  <si>
    <t>Subtotal item 4.0</t>
  </si>
  <si>
    <t>5.0</t>
  </si>
  <si>
    <t>ESQUADRIAS</t>
  </si>
  <si>
    <t>5.1</t>
  </si>
  <si>
    <t>Subtotal item 5.0</t>
  </si>
  <si>
    <t>6.0</t>
  </si>
  <si>
    <t xml:space="preserve">IMPERMEABILIZAÇÃO </t>
  </si>
  <si>
    <t>6.1</t>
  </si>
  <si>
    <t xml:space="preserve">Impermeabilização com tinta betuminosa em fundações, baldrames </t>
  </si>
  <si>
    <t>Subtotal item 6.0</t>
  </si>
  <si>
    <t>7.0</t>
  </si>
  <si>
    <t>REVESTIMENTOS INTERNOS E EXTERNOS</t>
  </si>
  <si>
    <t>7.1</t>
  </si>
  <si>
    <t>Chapisco em  parede com argamassa traço - 1:3 (cimento / areia)</t>
  </si>
  <si>
    <t>8.2</t>
  </si>
  <si>
    <t>7.2</t>
  </si>
  <si>
    <t>Reboco de parede, com argamassa traço - 1:2:8 (cimento / cal / areia), espessura 2,0 cm (massa única)</t>
  </si>
  <si>
    <t>Subtotal item 7.0</t>
  </si>
  <si>
    <t>8.0</t>
  </si>
  <si>
    <t>PINTURA MURO</t>
  </si>
  <si>
    <t>8.1</t>
  </si>
  <si>
    <t>APLICAÇÃO MANUAL DE MASSA ACRÍLICA EM PAREDES EXTERNAS E INTERNAS</t>
  </si>
  <si>
    <t>8.3</t>
  </si>
  <si>
    <t>Aplicação manual de tinta latex acrílica 02 demãos sobre paredes internas e externas</t>
  </si>
  <si>
    <t>Subtotal item 8.0</t>
  </si>
  <si>
    <t>Custo TOTAL com BDI incluso</t>
  </si>
  <si>
    <t>SEDOP</t>
  </si>
  <si>
    <t>Armação de aço CA-50 Ø 8mm; incluso fornecimento, corte, dobra e colocação</t>
  </si>
  <si>
    <t>Armação de aço CA-60 Ø 5,0mm; incluso fornecimento, corte, dobra e colocação</t>
  </si>
  <si>
    <t xml:space="preserve">Concretagem de baldrames, Fck 30 Mpa, com uso de jerica, lançamento, adensamento e acabamento. BALDRAME </t>
  </si>
  <si>
    <t>Armação de aço CA-50 Ø 10mm; incluso fornecimento, corte, dobra e colocação</t>
  </si>
  <si>
    <t>Fabricação, montagem e desmontagem de forma para baldrame, em madeira serrada, e=2,5 cm</t>
  </si>
  <si>
    <t>ALVENARIA DE VEDAÇÃO DE BLOCOS VAZADOS DE CONCRETO DE 14X19X39 CM  E ARGAMASSA DE ASSENTAMENTO COM PREPARO EM BETONEIRA. AF_12/2021.</t>
  </si>
  <si>
    <t>PORTAO DE ABRIR / GIRO, EM GRADIL DE METALON, COM REQUADRO, ACABAMENTO NATURAL - COMPLETO</t>
  </si>
  <si>
    <t>Grade de ferro em metalom (incl. pint.anti-corrosiva)</t>
  </si>
  <si>
    <t>Placa de argamassa armada (PONTA PILAR)</t>
  </si>
  <si>
    <t>MURO PRÉ MOLDADO</t>
  </si>
  <si>
    <t>9.0</t>
  </si>
  <si>
    <t>9.1</t>
  </si>
  <si>
    <t>9.2</t>
  </si>
  <si>
    <t>Obra: EXECUÇÃO DE MURO CEMITÉRIO MUNICIPAL</t>
  </si>
  <si>
    <t>Local: CEMITÉRIO MUNICIPAL - MUNICÍPIO DE NOVO PROGRESSO - PA</t>
  </si>
  <si>
    <t>MURO - CEMITÉRIO</t>
  </si>
  <si>
    <t>PINTURA COM TINTA ALQUÍDICA DE FUNDO E ACABAMENTO (ESMALTE SINTÉTICO</t>
  </si>
  <si>
    <t xml:space="preserve">ALVENARIA DE VEDAÇÃO </t>
  </si>
  <si>
    <t>Latex acrílica c/ massa e selador - interna e externa</t>
  </si>
  <si>
    <t>Concreto armado FCK=25MPA com forma - 1 reaproveitamento</t>
  </si>
  <si>
    <t>Placa cimenticia armada</t>
  </si>
  <si>
    <t>DIVERSOS</t>
  </si>
  <si>
    <t>Limpeza geral e entrega da obra</t>
  </si>
  <si>
    <t>Subtotal item 9.0</t>
  </si>
  <si>
    <t>10.0</t>
  </si>
  <si>
    <t>10.1</t>
  </si>
  <si>
    <t>3.9</t>
  </si>
  <si>
    <t>5.2</t>
  </si>
  <si>
    <t>PREFEITURA MUNICIPAL DE NOVO PROGRESSO</t>
  </si>
  <si>
    <t>B. D. I.</t>
  </si>
  <si>
    <t>DESCRIÇÃO</t>
  </si>
  <si>
    <t>%</t>
  </si>
  <si>
    <t>A</t>
  </si>
  <si>
    <t>BONIFICAÇÃO (LUCRO)</t>
  </si>
  <si>
    <t>B</t>
  </si>
  <si>
    <t>DESPESAS INDIRETAS</t>
  </si>
  <si>
    <t>B.1</t>
  </si>
  <si>
    <t>ADMINISTRAÇÃO CENTRAL</t>
  </si>
  <si>
    <t>B.2</t>
  </si>
  <si>
    <t>SEGURANÇA PATRIMONIAL</t>
  </si>
  <si>
    <t>B.3</t>
  </si>
  <si>
    <t>DESPESAS FINANCEIRAS</t>
  </si>
  <si>
    <t>C</t>
  </si>
  <si>
    <t>IMPOSTOS</t>
  </si>
  <si>
    <t>C.1</t>
  </si>
  <si>
    <t>PIS</t>
  </si>
  <si>
    <t>C.2</t>
  </si>
  <si>
    <t>ISS</t>
  </si>
  <si>
    <t>C.3</t>
  </si>
  <si>
    <t>COFINS</t>
  </si>
  <si>
    <t>C.4</t>
  </si>
  <si>
    <t>INSS</t>
  </si>
  <si>
    <t>BDI = {[(1+A) x (1+B)] / (1-C)} -1</t>
  </si>
  <si>
    <t>TOTAL - BDI</t>
  </si>
  <si>
    <t>OBRA: EXECUÇÃO DE MURO CEMITÉRIO MUNICIPAL</t>
  </si>
  <si>
    <t>LOCAL: CEMITÉRIO MUNICIPAL - MUNICÍPIO DE NOVO PROGRESSO - PA</t>
  </si>
  <si>
    <t>PLANILHA DE ENCARGOS SOCIAIS (LS) - SOBRE MÃO DE OBRA</t>
  </si>
  <si>
    <t>DESONERADO</t>
  </si>
  <si>
    <t>HORISTA (%)</t>
  </si>
  <si>
    <t>MENSALISTA (%)</t>
  </si>
  <si>
    <t>A.</t>
  </si>
  <si>
    <t>ENCARGOS SOCIAIS  BÁSICOS</t>
  </si>
  <si>
    <t>A.1</t>
  </si>
  <si>
    <t>A.2</t>
  </si>
  <si>
    <t>FGTS</t>
  </si>
  <si>
    <t>A.3</t>
  </si>
  <si>
    <t>Salario-Educação</t>
  </si>
  <si>
    <t>A.4</t>
  </si>
  <si>
    <t>SESI</t>
  </si>
  <si>
    <t>A.5</t>
  </si>
  <si>
    <t>SENAI</t>
  </si>
  <si>
    <t>A.6</t>
  </si>
  <si>
    <t>SEBRAE</t>
  </si>
  <si>
    <t>A.7</t>
  </si>
  <si>
    <t>INCRA</t>
  </si>
  <si>
    <t>A.8</t>
  </si>
  <si>
    <t>Seguro contra acidentes de trabalho (INSS)</t>
  </si>
  <si>
    <t>B.</t>
  </si>
  <si>
    <t>ENCARGOS SOCIAIS - COM INCIDÊNCIAS DE A</t>
  </si>
  <si>
    <t>Repouso Semanal remunerado</t>
  </si>
  <si>
    <t>Não incide</t>
  </si>
  <si>
    <t>Feriados</t>
  </si>
  <si>
    <t>Auxilio-enfermidade</t>
  </si>
  <si>
    <t>B.4</t>
  </si>
  <si>
    <t>Licença-paternidade</t>
  </si>
  <si>
    <t>B.5</t>
  </si>
  <si>
    <t>13o. Salario</t>
  </si>
  <si>
    <t>B.6</t>
  </si>
  <si>
    <t xml:space="preserve">Faltas justificadas  </t>
  </si>
  <si>
    <t>B.7</t>
  </si>
  <si>
    <t>Dias de chuvas</t>
  </si>
  <si>
    <t>B.8</t>
  </si>
  <si>
    <t>Auxílio acidente de trabalho</t>
  </si>
  <si>
    <t>B.9</t>
  </si>
  <si>
    <t xml:space="preserve">Férias gozadas  </t>
  </si>
  <si>
    <t>B.10</t>
  </si>
  <si>
    <t>Salário Maternidade</t>
  </si>
  <si>
    <t>C.</t>
  </si>
  <si>
    <t>ENCARGOS SOCIAIS - SEM INCIDÊNCIAS DE A</t>
  </si>
  <si>
    <t>Aviso prévio indenizado</t>
  </si>
  <si>
    <t>Aviso prévio trabalhado</t>
  </si>
  <si>
    <t>Ferias idenizadas</t>
  </si>
  <si>
    <t>Depósito rescisão sem justa causa</t>
  </si>
  <si>
    <t>C.5</t>
  </si>
  <si>
    <t>Indenização adicional</t>
  </si>
  <si>
    <t>D.</t>
  </si>
  <si>
    <t>TAXAS DAS REINCIDÊNCIAS</t>
  </si>
  <si>
    <t>D.1</t>
  </si>
  <si>
    <t>Reincidencia de A sobre B</t>
  </si>
  <si>
    <t>D.2</t>
  </si>
  <si>
    <t>Reincidência de Grupo A sobre Aviso prévio trabalhado e Reincidência do FGTS sobre Aviso prévio indenizado</t>
  </si>
  <si>
    <t>TOTAL - ENCARGOS SOCIAIS</t>
  </si>
  <si>
    <r>
      <rPr>
        <b/>
        <sz val="10"/>
        <rFont val="Arial"/>
        <charset val="134"/>
      </rPr>
      <t>Unidade Federativa</t>
    </r>
    <r>
      <rPr>
        <sz val="11"/>
        <color theme="1"/>
        <rFont val="Calibri"/>
        <family val="2"/>
        <scheme val="minor"/>
      </rPr>
      <t>: Novo Progresso - PA</t>
    </r>
  </si>
  <si>
    <t>Cronograma de Planejamento</t>
  </si>
  <si>
    <t>CRONOGRAMA FÍSICO FINANCEIRO</t>
  </si>
  <si>
    <t>% ITEM</t>
  </si>
  <si>
    <t>Valores totais</t>
  </si>
  <si>
    <t>MOVIMENTO DE TERRA PARA FUNDAÇÕES</t>
  </si>
  <si>
    <t>SISTEMA DE VEDAÇÃO VERTICAL (PAREDES E MURO)</t>
  </si>
  <si>
    <r>
      <t>Obra:</t>
    </r>
    <r>
      <rPr>
        <sz val="11"/>
        <color theme="1"/>
        <rFont val="Calibri"/>
        <family val="2"/>
        <scheme val="minor"/>
      </rPr>
      <t xml:space="preserve"> CEMITÉRIO MUNICIPAL - MUNICÍPIO DE NOVO PROGRESSO - PA</t>
    </r>
  </si>
  <si>
    <t xml:space="preserve"> </t>
  </si>
  <si>
    <t>Percentual acumulado</t>
  </si>
  <si>
    <t>Acumulados (R$)</t>
  </si>
  <si>
    <t>Subtotal item 10.0</t>
  </si>
  <si>
    <t>Obs: Referência de preços tabela SINAPI 02/2023 e SEDOP 02/2023.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</si>
</sst>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0.0%"/>
    <numFmt numFmtId="169" formatCode="#,##0.00_ ;\-#,##0.00\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8"/>
      <name val="Arial"/>
      <family val="2"/>
    </font>
    <font>
      <sz val="10"/>
      <name val="Arial"/>
      <charset val="134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FFFFFF"/>
      <name val="Arial"/>
      <family val="2"/>
    </font>
    <font>
      <b/>
      <sz val="16"/>
      <color theme="1"/>
      <name val="Arial"/>
      <family val="2"/>
    </font>
    <font>
      <b/>
      <sz val="9"/>
      <color theme="0"/>
      <name val="Arial"/>
      <family val="2"/>
    </font>
    <font>
      <b/>
      <sz val="16"/>
      <name val="Arial"/>
      <charset val="134"/>
    </font>
    <font>
      <b/>
      <sz val="10"/>
      <name val="Arial"/>
      <charset val="134"/>
    </font>
    <font>
      <b/>
      <sz val="12"/>
      <name val="Arial"/>
      <charset val="134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40404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0" fontId="2" fillId="0" borderId="0"/>
    <xf numFmtId="0" fontId="8" fillId="0" borderId="0" applyNumberFormat="0" applyBorder="0" applyProtection="0"/>
    <xf numFmtId="0" fontId="8" fillId="0" borderId="0" applyNumberFormat="0" applyBorder="0" applyProtection="0"/>
    <xf numFmtId="165" fontId="8" fillId="0" borderId="0" applyBorder="0" applyProtection="0"/>
    <xf numFmtId="165" fontId="8" fillId="0" borderId="0" applyBorder="0" applyProtection="0"/>
    <xf numFmtId="0" fontId="5" fillId="0" borderId="0"/>
    <xf numFmtId="0" fontId="8" fillId="0" borderId="0" applyNumberFormat="0" applyBorder="0" applyProtection="0"/>
    <xf numFmtId="0" fontId="9" fillId="0" borderId="0" applyNumberFormat="0" applyBorder="0" applyProtection="0"/>
    <xf numFmtId="166" fontId="9" fillId="0" borderId="0" applyBorder="0" applyProtection="0"/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3" fillId="0" borderId="0"/>
    <xf numFmtId="0" fontId="3" fillId="0" borderId="0"/>
    <xf numFmtId="0" fontId="11" fillId="0" borderId="0"/>
    <xf numFmtId="0" fontId="1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 applyNumberFormat="0" applyBorder="0" applyProtection="0"/>
    <xf numFmtId="167" fontId="12" fillId="0" borderId="0" applyBorder="0" applyProtection="0"/>
    <xf numFmtId="164" fontId="3" fillId="0" borderId="0" applyFont="0" applyFill="0" applyBorder="0" applyAlignment="0" applyProtection="0"/>
    <xf numFmtId="165" fontId="8" fillId="0" borderId="0" applyBorder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01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164" fontId="2" fillId="0" borderId="1" xfId="25" applyFont="1" applyFill="1" applyBorder="1" applyAlignment="1">
      <alignment horizontal="right" vertical="center"/>
    </xf>
    <xf numFmtId="0" fontId="3" fillId="0" borderId="1" xfId="1" applyFont="1" applyBorder="1" applyAlignment="1">
      <alignment horizontal="left" vertical="center" wrapText="1"/>
    </xf>
    <xf numFmtId="164" fontId="3" fillId="0" borderId="1" xfId="25" applyFont="1" applyFill="1" applyBorder="1" applyAlignment="1">
      <alignment horizontal="right" vertical="center"/>
    </xf>
    <xf numFmtId="164" fontId="2" fillId="0" borderId="1" xfId="25" applyFont="1" applyBorder="1" applyAlignment="1">
      <alignment horizontal="right" vertical="center"/>
    </xf>
    <xf numFmtId="0" fontId="3" fillId="0" borderId="1" xfId="12" applyBorder="1" applyAlignment="1">
      <alignment horizontal="left" vertical="center" wrapText="1"/>
    </xf>
    <xf numFmtId="0" fontId="3" fillId="0" borderId="1" xfId="12" applyBorder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  <xf numFmtId="0" fontId="3" fillId="0" borderId="3" xfId="1" applyFont="1" applyBorder="1" applyAlignment="1">
      <alignment horizontal="center" vertical="center"/>
    </xf>
    <xf numFmtId="164" fontId="3" fillId="0" borderId="1" xfId="25" applyFont="1" applyFill="1" applyBorder="1" applyAlignment="1">
      <alignment vertical="center"/>
    </xf>
    <xf numFmtId="0" fontId="3" fillId="0" borderId="1" xfId="12" applyBorder="1" applyAlignment="1">
      <alignment horizontal="center" vertical="center"/>
    </xf>
    <xf numFmtId="49" fontId="4" fillId="3" borderId="4" xfId="12" applyNumberFormat="1" applyFont="1" applyFill="1" applyBorder="1" applyAlignment="1">
      <alignment horizontal="center" vertical="center"/>
    </xf>
    <xf numFmtId="49" fontId="4" fillId="3" borderId="4" xfId="12" applyNumberFormat="1" applyFont="1" applyFill="1" applyBorder="1" applyAlignment="1">
      <alignment horizontal="left" vertical="center"/>
    </xf>
    <xf numFmtId="4" fontId="4" fillId="3" borderId="4" xfId="12" applyNumberFormat="1" applyFont="1" applyFill="1" applyBorder="1" applyAlignment="1">
      <alignment horizontal="center" vertical="center"/>
    </xf>
    <xf numFmtId="0" fontId="4" fillId="0" borderId="0" xfId="12" applyFont="1" applyAlignment="1">
      <alignment horizontal="left" vertical="center"/>
    </xf>
    <xf numFmtId="0" fontId="4" fillId="0" borderId="0" xfId="12" applyFont="1" applyAlignment="1">
      <alignment horizontal="center"/>
    </xf>
    <xf numFmtId="0" fontId="4" fillId="0" borderId="0" xfId="12" applyFont="1" applyAlignment="1">
      <alignment horizontal="center" vertical="center"/>
    </xf>
    <xf numFmtId="0" fontId="4" fillId="0" borderId="1" xfId="12" applyFont="1" applyBorder="1" applyAlignment="1">
      <alignment horizontal="center" vertical="center"/>
    </xf>
    <xf numFmtId="164" fontId="4" fillId="0" borderId="0" xfId="25" applyFont="1" applyFill="1" applyBorder="1" applyAlignment="1">
      <alignment horizontal="center" vertical="center"/>
    </xf>
    <xf numFmtId="164" fontId="4" fillId="0" borderId="0" xfId="25" applyFont="1" applyFill="1" applyBorder="1" applyAlignment="1">
      <alignment vertical="center"/>
    </xf>
    <xf numFmtId="4" fontId="4" fillId="3" borderId="5" xfId="12" applyNumberFormat="1" applyFont="1" applyFill="1" applyBorder="1" applyAlignment="1">
      <alignment horizontal="center" vertical="center"/>
    </xf>
    <xf numFmtId="0" fontId="4" fillId="0" borderId="1" xfId="12" applyFont="1" applyBorder="1" applyAlignment="1">
      <alignment vertical="center"/>
    </xf>
    <xf numFmtId="0" fontId="3" fillId="0" borderId="1" xfId="12" applyBorder="1" applyAlignment="1">
      <alignment vertical="center"/>
    </xf>
    <xf numFmtId="0" fontId="3" fillId="4" borderId="1" xfId="12" applyFill="1" applyBorder="1" applyAlignment="1">
      <alignment horizontal="center" vertical="center"/>
    </xf>
    <xf numFmtId="164" fontId="3" fillId="0" borderId="2" xfId="32" applyFont="1" applyFill="1" applyBorder="1" applyAlignment="1">
      <alignment horizontal="right" vertical="center"/>
    </xf>
    <xf numFmtId="164" fontId="4" fillId="3" borderId="5" xfId="25" applyFont="1" applyFill="1" applyBorder="1" applyAlignment="1">
      <alignment horizontal="center" vertical="center"/>
    </xf>
    <xf numFmtId="164" fontId="4" fillId="3" borderId="4" xfId="25" applyFont="1" applyFill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  <xf numFmtId="0" fontId="4" fillId="4" borderId="6" xfId="12" applyFont="1" applyFill="1" applyBorder="1" applyAlignment="1">
      <alignment vertical="center"/>
    </xf>
    <xf numFmtId="0" fontId="3" fillId="4" borderId="13" xfId="12" applyFill="1" applyBorder="1" applyAlignment="1">
      <alignment vertical="center" wrapText="1"/>
    </xf>
    <xf numFmtId="0" fontId="3" fillId="4" borderId="9" xfId="12" applyFill="1" applyBorder="1" applyAlignment="1">
      <alignment horizontal="left" vertical="center"/>
    </xf>
    <xf numFmtId="0" fontId="3" fillId="4" borderId="9" xfId="12" applyFill="1" applyBorder="1" applyAlignment="1">
      <alignment horizontal="center" vertical="center"/>
    </xf>
    <xf numFmtId="164" fontId="3" fillId="4" borderId="9" xfId="25" applyFont="1" applyFill="1" applyBorder="1" applyAlignment="1">
      <alignment horizontal="center" vertical="center"/>
    </xf>
    <xf numFmtId="164" fontId="3" fillId="4" borderId="9" xfId="25" applyFont="1" applyFill="1" applyBorder="1" applyAlignment="1">
      <alignment vertical="center"/>
    </xf>
    <xf numFmtId="0" fontId="3" fillId="4" borderId="14" xfId="12" applyFill="1" applyBorder="1" applyAlignment="1">
      <alignment vertical="center"/>
    </xf>
    <xf numFmtId="0" fontId="4" fillId="0" borderId="15" xfId="12" applyFont="1" applyBorder="1" applyAlignment="1">
      <alignment horizontal="center"/>
    </xf>
    <xf numFmtId="164" fontId="4" fillId="0" borderId="13" xfId="25" applyFont="1" applyFill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164" fontId="3" fillId="0" borderId="0" xfId="25" applyFont="1" applyBorder="1" applyAlignment="1">
      <alignment horizontal="center" vertical="center"/>
    </xf>
    <xf numFmtId="164" fontId="3" fillId="0" borderId="0" xfId="25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3" fillId="0" borderId="10" xfId="1" applyFont="1" applyBorder="1" applyAlignment="1">
      <alignment horizontal="center" vertical="center"/>
    </xf>
    <xf numFmtId="4" fontId="3" fillId="0" borderId="11" xfId="25" applyNumberFormat="1" applyFont="1" applyBorder="1" applyAlignment="1">
      <alignment horizontal="right" vertical="center"/>
    </xf>
    <xf numFmtId="4" fontId="4" fillId="0" borderId="11" xfId="1" applyNumberFormat="1" applyFont="1" applyBorder="1" applyAlignment="1">
      <alignment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0" xfId="12" applyBorder="1" applyAlignment="1">
      <alignment horizontal="center" vertical="center"/>
    </xf>
    <xf numFmtId="0" fontId="3" fillId="0" borderId="10" xfId="12" applyBorder="1" applyAlignment="1">
      <alignment horizontal="center" vertical="center" wrapText="1"/>
    </xf>
    <xf numFmtId="0" fontId="4" fillId="0" borderId="15" xfId="1" applyFont="1" applyBorder="1" applyAlignment="1">
      <alignment horizontal="right" vertical="center" wrapText="1"/>
    </xf>
    <xf numFmtId="4" fontId="4" fillId="0" borderId="13" xfId="1" applyNumberFormat="1" applyFont="1" applyBorder="1" applyAlignment="1">
      <alignment vertical="center" wrapText="1"/>
    </xf>
    <xf numFmtId="0" fontId="3" fillId="4" borderId="1" xfId="12" applyFill="1" applyBorder="1" applyAlignment="1">
      <alignment horizontal="center" vertical="center" wrapText="1"/>
    </xf>
    <xf numFmtId="4" fontId="0" fillId="0" borderId="0" xfId="0" applyNumberFormat="1"/>
    <xf numFmtId="43" fontId="15" fillId="0" borderId="0" xfId="33" applyFont="1" applyBorder="1" applyAlignment="1">
      <alignment vertical="center"/>
    </xf>
    <xf numFmtId="44" fontId="15" fillId="0" borderId="0" xfId="34" applyFont="1" applyBorder="1" applyAlignment="1">
      <alignment vertical="center"/>
    </xf>
    <xf numFmtId="10" fontId="15" fillId="0" borderId="0" xfId="35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6" borderId="10" xfId="13" applyFont="1" applyFill="1" applyBorder="1" applyAlignment="1">
      <alignment horizontal="center" vertical="center"/>
    </xf>
    <xf numFmtId="0" fontId="17" fillId="0" borderId="10" xfId="13" applyFont="1" applyBorder="1" applyAlignment="1">
      <alignment horizontal="center" vertical="center"/>
    </xf>
    <xf numFmtId="0" fontId="17" fillId="0" borderId="21" xfId="13" applyFont="1" applyBorder="1" applyAlignment="1">
      <alignment vertical="center"/>
    </xf>
    <xf numFmtId="0" fontId="17" fillId="0" borderId="22" xfId="13" applyFont="1" applyBorder="1" applyAlignment="1">
      <alignment vertical="center"/>
    </xf>
    <xf numFmtId="0" fontId="17" fillId="0" borderId="23" xfId="13" applyFont="1" applyBorder="1" applyAlignment="1">
      <alignment vertical="center"/>
    </xf>
    <xf numFmtId="0" fontId="18" fillId="0" borderId="10" xfId="13" applyFont="1" applyBorder="1" applyAlignment="1">
      <alignment horizontal="center" vertical="center"/>
    </xf>
    <xf numFmtId="0" fontId="18" fillId="0" borderId="21" xfId="13" applyFont="1" applyBorder="1" applyAlignment="1">
      <alignment vertical="center"/>
    </xf>
    <xf numFmtId="0" fontId="18" fillId="0" borderId="22" xfId="13" applyFont="1" applyBorder="1" applyAlignment="1">
      <alignment vertical="center"/>
    </xf>
    <xf numFmtId="0" fontId="18" fillId="0" borderId="23" xfId="13" applyFont="1" applyBorder="1" applyAlignment="1">
      <alignment vertical="center"/>
    </xf>
    <xf numFmtId="10" fontId="18" fillId="0" borderId="11" xfId="35" applyNumberFormat="1" applyFont="1" applyBorder="1" applyAlignment="1">
      <alignment horizontal="center" vertical="center"/>
    </xf>
    <xf numFmtId="0" fontId="14" fillId="0" borderId="0" xfId="0" applyFont="1"/>
    <xf numFmtId="44" fontId="20" fillId="0" borderId="0" xfId="34" applyFont="1" applyFill="1" applyBorder="1" applyAlignment="1">
      <alignment vertical="center"/>
    </xf>
    <xf numFmtId="10" fontId="20" fillId="0" borderId="0" xfId="35" applyNumberFormat="1" applyFont="1" applyFill="1" applyBorder="1" applyAlignment="1">
      <alignment horizontal="center" vertical="center"/>
    </xf>
    <xf numFmtId="0" fontId="21" fillId="7" borderId="10" xfId="13" applyFont="1" applyFill="1" applyBorder="1" applyAlignment="1">
      <alignment horizontal="center" vertical="center"/>
    </xf>
    <xf numFmtId="0" fontId="21" fillId="7" borderId="11" xfId="13" applyFont="1" applyFill="1" applyBorder="1" applyAlignment="1">
      <alignment horizontal="center" vertical="center"/>
    </xf>
    <xf numFmtId="10" fontId="17" fillId="0" borderId="11" xfId="35" applyNumberFormat="1" applyFont="1" applyFill="1" applyBorder="1" applyAlignment="1">
      <alignment horizontal="center" vertical="center"/>
    </xf>
    <xf numFmtId="10" fontId="18" fillId="0" borderId="11" xfId="35" applyNumberFormat="1" applyFont="1" applyFill="1" applyBorder="1" applyAlignment="1">
      <alignment horizontal="center" vertical="center"/>
    </xf>
    <xf numFmtId="0" fontId="21" fillId="7" borderId="16" xfId="13" applyFont="1" applyFill="1" applyBorder="1" applyAlignment="1">
      <alignment horizontal="left" vertical="center"/>
    </xf>
    <xf numFmtId="0" fontId="21" fillId="7" borderId="28" xfId="13" applyFont="1" applyFill="1" applyBorder="1" applyAlignment="1">
      <alignment horizontal="left" vertical="center"/>
    </xf>
    <xf numFmtId="164" fontId="0" fillId="0" borderId="0" xfId="0" applyNumberFormat="1"/>
    <xf numFmtId="0" fontId="24" fillId="6" borderId="10" xfId="13" applyFont="1" applyFill="1" applyBorder="1" applyAlignment="1">
      <alignment horizontal="center" vertical="center"/>
    </xf>
    <xf numFmtId="0" fontId="24" fillId="6" borderId="11" xfId="13" applyFont="1" applyFill="1" applyBorder="1" applyAlignment="1">
      <alignment horizontal="center" vertical="center"/>
    </xf>
    <xf numFmtId="0" fontId="16" fillId="6" borderId="21" xfId="13" applyFont="1" applyFill="1" applyBorder="1" applyAlignment="1">
      <alignment vertical="center"/>
    </xf>
    <xf numFmtId="0" fontId="16" fillId="6" borderId="22" xfId="13" applyFont="1" applyFill="1" applyBorder="1" applyAlignment="1">
      <alignment vertical="center"/>
    </xf>
    <xf numFmtId="0" fontId="16" fillId="6" borderId="23" xfId="13" applyFont="1" applyFill="1" applyBorder="1" applyAlignment="1">
      <alignment vertical="center"/>
    </xf>
    <xf numFmtId="10" fontId="16" fillId="6" borderId="11" xfId="35" applyNumberFormat="1" applyFont="1" applyFill="1" applyBorder="1" applyAlignment="1">
      <alignment horizontal="center" vertical="center"/>
    </xf>
    <xf numFmtId="0" fontId="18" fillId="0" borderId="10" xfId="13" applyFont="1" applyBorder="1" applyAlignment="1">
      <alignment horizontal="center" vertical="center" wrapText="1"/>
    </xf>
    <xf numFmtId="10" fontId="18" fillId="0" borderId="11" xfId="35" applyNumberFormat="1" applyFont="1" applyBorder="1" applyAlignment="1">
      <alignment horizontal="center" vertical="center" wrapText="1"/>
    </xf>
    <xf numFmtId="10" fontId="16" fillId="6" borderId="17" xfId="35" applyNumberFormat="1" applyFont="1" applyFill="1" applyBorder="1" applyAlignment="1">
      <alignment horizontal="right" vertical="center"/>
    </xf>
    <xf numFmtId="10" fontId="16" fillId="6" borderId="17" xfId="35" applyNumberFormat="1" applyFont="1" applyFill="1" applyBorder="1" applyAlignment="1">
      <alignment horizontal="center" vertical="center"/>
    </xf>
    <xf numFmtId="0" fontId="26" fillId="0" borderId="12" xfId="36" applyFont="1" applyBorder="1" applyAlignment="1">
      <alignment vertical="center"/>
    </xf>
    <xf numFmtId="0" fontId="26" fillId="0" borderId="6" xfId="36" applyFont="1" applyBorder="1" applyAlignment="1">
      <alignment vertical="center"/>
    </xf>
    <xf numFmtId="0" fontId="26" fillId="0" borderId="15" xfId="36" applyFont="1" applyBorder="1" applyAlignment="1">
      <alignment vertical="center"/>
    </xf>
    <xf numFmtId="0" fontId="26" fillId="0" borderId="8" xfId="36" applyFont="1" applyBorder="1" applyAlignment="1">
      <alignment vertical="center"/>
    </xf>
    <xf numFmtId="0" fontId="26" fillId="0" borderId="9" xfId="36" applyFont="1" applyBorder="1" applyAlignment="1">
      <alignment vertical="center"/>
    </xf>
    <xf numFmtId="0" fontId="14" fillId="0" borderId="10" xfId="36" applyBorder="1" applyAlignment="1">
      <alignment horizontal="center"/>
    </xf>
    <xf numFmtId="0" fontId="14" fillId="0" borderId="1" xfId="36" applyBorder="1"/>
    <xf numFmtId="164" fontId="14" fillId="0" borderId="1" xfId="36" applyNumberFormat="1" applyBorder="1"/>
    <xf numFmtId="43" fontId="14" fillId="0" borderId="1" xfId="36" applyNumberFormat="1" applyBorder="1"/>
    <xf numFmtId="164" fontId="14" fillId="0" borderId="0" xfId="37" applyFont="1" applyFill="1" applyBorder="1" applyAlignment="1">
      <alignment horizontal="center" vertical="center"/>
    </xf>
    <xf numFmtId="0" fontId="14" fillId="0" borderId="6" xfId="36" applyBorder="1" applyAlignment="1">
      <alignment horizontal="left" vertical="center"/>
    </xf>
    <xf numFmtId="0" fontId="14" fillId="0" borderId="6" xfId="36" applyBorder="1" applyAlignment="1">
      <alignment horizontal="center" vertical="center"/>
    </xf>
    <xf numFmtId="164" fontId="14" fillId="0" borderId="6" xfId="37" applyFont="1" applyFill="1" applyBorder="1" applyAlignment="1">
      <alignment horizontal="center" vertical="center"/>
    </xf>
    <xf numFmtId="0" fontId="14" fillId="0" borderId="6" xfId="36" applyBorder="1" applyAlignment="1">
      <alignment vertical="center"/>
    </xf>
    <xf numFmtId="164" fontId="26" fillId="0" borderId="0" xfId="37" applyFont="1" applyFill="1" applyBorder="1" applyAlignment="1">
      <alignment horizontal="center" vertical="center"/>
    </xf>
    <xf numFmtId="0" fontId="14" fillId="0" borderId="9" xfId="36" applyBorder="1" applyAlignment="1">
      <alignment horizontal="left" vertical="center"/>
    </xf>
    <xf numFmtId="0" fontId="14" fillId="0" borderId="9" xfId="36" applyBorder="1" applyAlignment="1">
      <alignment horizontal="center" vertical="center"/>
    </xf>
    <xf numFmtId="164" fontId="26" fillId="0" borderId="9" xfId="37" applyFont="1" applyFill="1" applyBorder="1" applyAlignment="1">
      <alignment horizontal="center" vertical="center"/>
    </xf>
    <xf numFmtId="0" fontId="14" fillId="0" borderId="9" xfId="36" applyBorder="1" applyAlignment="1">
      <alignment vertical="center"/>
    </xf>
    <xf numFmtId="164" fontId="14" fillId="0" borderId="1" xfId="37" applyFont="1" applyFill="1" applyBorder="1"/>
    <xf numFmtId="10" fontId="14" fillId="0" borderId="1" xfId="38" applyNumberFormat="1" applyFont="1" applyFill="1" applyBorder="1"/>
    <xf numFmtId="10" fontId="14" fillId="9" borderId="1" xfId="38" applyNumberFormat="1" applyFont="1" applyFill="1" applyBorder="1"/>
    <xf numFmtId="9" fontId="14" fillId="0" borderId="1" xfId="38" applyFont="1" applyFill="1" applyBorder="1"/>
    <xf numFmtId="164" fontId="26" fillId="9" borderId="37" xfId="37" applyFont="1" applyFill="1" applyBorder="1"/>
    <xf numFmtId="10" fontId="14" fillId="9" borderId="19" xfId="36" applyNumberFormat="1" applyFill="1" applyBorder="1"/>
    <xf numFmtId="164" fontId="14" fillId="9" borderId="19" xfId="36" applyNumberFormat="1" applyFill="1" applyBorder="1"/>
    <xf numFmtId="0" fontId="14" fillId="4" borderId="1" xfId="36" applyFill="1" applyBorder="1"/>
    <xf numFmtId="0" fontId="3" fillId="4" borderId="1" xfId="12" applyFill="1" applyBorder="1" applyAlignment="1">
      <alignment vertical="center"/>
    </xf>
    <xf numFmtId="0" fontId="3" fillId="4" borderId="6" xfId="12" applyFill="1" applyBorder="1" applyAlignment="1">
      <alignment horizontal="center" vertical="center" wrapText="1"/>
    </xf>
    <xf numFmtId="164" fontId="3" fillId="4" borderId="6" xfId="25" applyFont="1" applyFill="1" applyBorder="1" applyAlignment="1">
      <alignment horizontal="center" vertical="center" wrapText="1"/>
    </xf>
    <xf numFmtId="164" fontId="3" fillId="4" borderId="6" xfId="25" applyFont="1" applyFill="1" applyBorder="1" applyAlignment="1">
      <alignment vertical="center" wrapText="1"/>
    </xf>
    <xf numFmtId="0" fontId="3" fillId="4" borderId="7" xfId="12" applyFill="1" applyBorder="1" applyAlignment="1">
      <alignment vertical="center" wrapText="1"/>
    </xf>
    <xf numFmtId="0" fontId="3" fillId="4" borderId="0" xfId="12" applyFill="1" applyAlignment="1">
      <alignment horizontal="center" vertical="center" wrapText="1"/>
    </xf>
    <xf numFmtId="0" fontId="7" fillId="0" borderId="0" xfId="12" applyFont="1" applyAlignment="1">
      <alignment vertical="center" wrapText="1"/>
    </xf>
    <xf numFmtId="0" fontId="14" fillId="0" borderId="7" xfId="36" applyBorder="1" applyAlignment="1">
      <alignment vertical="center"/>
    </xf>
    <xf numFmtId="0" fontId="14" fillId="0" borderId="13" xfId="36" applyBorder="1" applyAlignment="1">
      <alignment vertical="center"/>
    </xf>
    <xf numFmtId="0" fontId="14" fillId="0" borderId="14" xfId="36" applyBorder="1" applyAlignment="1">
      <alignment vertical="center"/>
    </xf>
    <xf numFmtId="9" fontId="14" fillId="4" borderId="1" xfId="38" applyFont="1" applyFill="1" applyBorder="1"/>
    <xf numFmtId="0" fontId="3" fillId="4" borderId="1" xfId="12" applyFill="1" applyBorder="1" applyAlignment="1">
      <alignment horizontal="left" vertical="center" wrapText="1"/>
    </xf>
    <xf numFmtId="164" fontId="14" fillId="0" borderId="1" xfId="37" applyFont="1" applyFill="1" applyBorder="1" applyAlignment="1">
      <alignment horizontal="right" vertical="center"/>
    </xf>
    <xf numFmtId="10" fontId="14" fillId="0" borderId="1" xfId="38" applyNumberFormat="1" applyFont="1" applyFill="1" applyBorder="1" applyAlignment="1">
      <alignment horizontal="right" vertical="center"/>
    </xf>
    <xf numFmtId="9" fontId="14" fillId="10" borderId="1" xfId="38" applyFont="1" applyFill="1" applyBorder="1" applyAlignment="1">
      <alignment horizontal="right" vertical="center"/>
    </xf>
    <xf numFmtId="10" fontId="14" fillId="8" borderId="1" xfId="35" applyNumberFormat="1" applyFont="1" applyFill="1" applyBorder="1" applyAlignment="1">
      <alignment horizontal="right" vertical="center"/>
    </xf>
    <xf numFmtId="9" fontId="14" fillId="10" borderId="1" xfId="38" applyFont="1" applyFill="1" applyBorder="1"/>
    <xf numFmtId="168" fontId="14" fillId="9" borderId="1" xfId="38" applyNumberFormat="1" applyFont="1" applyFill="1" applyBorder="1"/>
    <xf numFmtId="10" fontId="14" fillId="8" borderId="1" xfId="38" applyNumberFormat="1" applyFont="1" applyFill="1" applyBorder="1"/>
    <xf numFmtId="10" fontId="14" fillId="8" borderId="1" xfId="35" applyNumberFormat="1" applyFont="1" applyFill="1" applyBorder="1"/>
    <xf numFmtId="2" fontId="14" fillId="0" borderId="1" xfId="34" applyNumberFormat="1" applyFont="1" applyFill="1" applyBorder="1"/>
    <xf numFmtId="43" fontId="0" fillId="0" borderId="0" xfId="0" applyNumberFormat="1"/>
    <xf numFmtId="0" fontId="14" fillId="0" borderId="16" xfId="36" applyBorder="1" applyAlignment="1">
      <alignment horizontal="center"/>
    </xf>
    <xf numFmtId="0" fontId="14" fillId="4" borderId="38" xfId="36" applyFill="1" applyBorder="1"/>
    <xf numFmtId="164" fontId="14" fillId="0" borderId="38" xfId="37" applyFont="1" applyFill="1" applyBorder="1"/>
    <xf numFmtId="10" fontId="14" fillId="0" borderId="38" xfId="38" applyNumberFormat="1" applyFont="1" applyFill="1" applyBorder="1"/>
    <xf numFmtId="164" fontId="14" fillId="0" borderId="38" xfId="36" applyNumberFormat="1" applyBorder="1"/>
    <xf numFmtId="9" fontId="14" fillId="0" borderId="38" xfId="38" applyFont="1" applyFill="1" applyBorder="1"/>
    <xf numFmtId="164" fontId="14" fillId="9" borderId="20" xfId="36" applyNumberFormat="1" applyFill="1" applyBorder="1"/>
    <xf numFmtId="10" fontId="14" fillId="9" borderId="19" xfId="35" applyNumberFormat="1" applyFont="1" applyFill="1" applyBorder="1"/>
    <xf numFmtId="10" fontId="14" fillId="9" borderId="20" xfId="35" applyNumberFormat="1" applyFont="1" applyFill="1" applyBorder="1"/>
    <xf numFmtId="0" fontId="14" fillId="9" borderId="39" xfId="36" applyFill="1" applyBorder="1" applyAlignment="1">
      <alignment horizontal="center"/>
    </xf>
    <xf numFmtId="0" fontId="3" fillId="4" borderId="2" xfId="12" applyFill="1" applyBorder="1" applyAlignment="1">
      <alignment vertical="center"/>
    </xf>
    <xf numFmtId="164" fontId="14" fillId="0" borderId="2" xfId="37" applyFont="1" applyFill="1" applyBorder="1"/>
    <xf numFmtId="10" fontId="14" fillId="0" borderId="2" xfId="38" applyNumberFormat="1" applyFont="1" applyFill="1" applyBorder="1"/>
    <xf numFmtId="10" fontId="14" fillId="9" borderId="2" xfId="38" applyNumberFormat="1" applyFont="1" applyFill="1" applyBorder="1"/>
    <xf numFmtId="0" fontId="14" fillId="9" borderId="18" xfId="36" applyFill="1" applyBorder="1" applyAlignment="1">
      <alignment horizontal="center"/>
    </xf>
    <xf numFmtId="0" fontId="14" fillId="9" borderId="19" xfId="36" applyFill="1" applyBorder="1" applyAlignment="1">
      <alignment horizontal="right"/>
    </xf>
    <xf numFmtId="0" fontId="14" fillId="9" borderId="19" xfId="36" applyFill="1" applyBorder="1" applyAlignment="1">
      <alignment horizontal="center"/>
    </xf>
    <xf numFmtId="0" fontId="14" fillId="9" borderId="20" xfId="36" applyFill="1" applyBorder="1" applyAlignment="1">
      <alignment horizontal="center"/>
    </xf>
    <xf numFmtId="10" fontId="14" fillId="10" borderId="2" xfId="38" applyNumberFormat="1" applyFont="1" applyFill="1" applyBorder="1"/>
    <xf numFmtId="0" fontId="0" fillId="0" borderId="1" xfId="0" applyBorder="1"/>
    <xf numFmtId="169" fontId="14" fillId="9" borderId="19" xfId="34" applyNumberFormat="1" applyFont="1" applyFill="1" applyBorder="1"/>
    <xf numFmtId="0" fontId="4" fillId="4" borderId="0" xfId="12" applyFont="1" applyFill="1"/>
    <xf numFmtId="0" fontId="4" fillId="4" borderId="0" xfId="12" applyFont="1" applyFill="1" applyAlignment="1">
      <alignment vertical="center"/>
    </xf>
    <xf numFmtId="164" fontId="4" fillId="0" borderId="4" xfId="25" applyFont="1" applyFill="1" applyBorder="1" applyAlignment="1">
      <alignment vertical="center"/>
    </xf>
    <xf numFmtId="164" fontId="4" fillId="0" borderId="4" xfId="25" applyFont="1" applyFill="1" applyBorder="1" applyAlignment="1">
      <alignment horizontal="center" vertical="center"/>
    </xf>
    <xf numFmtId="0" fontId="4" fillId="0" borderId="36" xfId="12" applyFont="1" applyBorder="1" applyAlignment="1">
      <alignment horizontal="left" vertical="center"/>
    </xf>
    <xf numFmtId="0" fontId="4" fillId="0" borderId="4" xfId="12" applyFont="1" applyBorder="1" applyAlignment="1">
      <alignment horizontal="center" vertical="center"/>
    </xf>
    <xf numFmtId="4" fontId="4" fillId="0" borderId="27" xfId="1" applyNumberFormat="1" applyFont="1" applyBorder="1" applyAlignment="1">
      <alignment vertical="center" wrapText="1"/>
    </xf>
    <xf numFmtId="0" fontId="3" fillId="0" borderId="40" xfId="1" applyFont="1" applyBorder="1" applyAlignment="1">
      <alignment horizontal="center" vertical="center" wrapText="1"/>
    </xf>
    <xf numFmtId="0" fontId="3" fillId="0" borderId="2" xfId="12" applyBorder="1" applyAlignment="1">
      <alignment horizontal="center" vertical="center"/>
    </xf>
    <xf numFmtId="0" fontId="3" fillId="0" borderId="2" xfId="12" applyBorder="1" applyAlignment="1">
      <alignment horizontal="center" vertical="center" wrapText="1"/>
    </xf>
    <xf numFmtId="0" fontId="3" fillId="0" borderId="2" xfId="12" applyBorder="1" applyAlignment="1">
      <alignment horizontal="left" vertical="center" wrapText="1"/>
    </xf>
    <xf numFmtId="164" fontId="2" fillId="0" borderId="2" xfId="25" applyFont="1" applyFill="1" applyBorder="1" applyAlignment="1">
      <alignment horizontal="right" vertical="center"/>
    </xf>
    <xf numFmtId="164" fontId="2" fillId="0" borderId="2" xfId="25" applyFont="1" applyBorder="1" applyAlignment="1">
      <alignment horizontal="right" vertical="center"/>
    </xf>
    <xf numFmtId="4" fontId="3" fillId="0" borderId="41" xfId="25" applyNumberFormat="1" applyFont="1" applyBorder="1" applyAlignment="1">
      <alignment horizontal="right" vertical="center"/>
    </xf>
    <xf numFmtId="0" fontId="4" fillId="3" borderId="18" xfId="12" applyFont="1" applyFill="1" applyBorder="1" applyAlignment="1">
      <alignment horizontal="center" vertical="center"/>
    </xf>
    <xf numFmtId="0" fontId="4" fillId="3" borderId="19" xfId="12" applyFont="1" applyFill="1" applyBorder="1" applyAlignment="1">
      <alignment horizontal="center"/>
    </xf>
    <xf numFmtId="0" fontId="4" fillId="3" borderId="19" xfId="12" applyFont="1" applyFill="1" applyBorder="1" applyAlignment="1">
      <alignment vertical="center"/>
    </xf>
    <xf numFmtId="164" fontId="4" fillId="3" borderId="19" xfId="25" applyFont="1" applyFill="1" applyBorder="1" applyAlignment="1">
      <alignment vertical="center"/>
    </xf>
    <xf numFmtId="4" fontId="4" fillId="3" borderId="20" xfId="1" applyNumberFormat="1" applyFont="1" applyFill="1" applyBorder="1" applyAlignment="1">
      <alignment vertical="center" wrapText="1"/>
    </xf>
    <xf numFmtId="0" fontId="3" fillId="4" borderId="2" xfId="12" applyFill="1" applyBorder="1" applyAlignment="1">
      <alignment horizontal="center" vertical="center"/>
    </xf>
    <xf numFmtId="0" fontId="4" fillId="2" borderId="18" xfId="12" applyFont="1" applyFill="1" applyBorder="1" applyAlignment="1">
      <alignment horizontal="center" vertical="center"/>
    </xf>
    <xf numFmtId="0" fontId="4" fillId="2" borderId="19" xfId="12" applyFont="1" applyFill="1" applyBorder="1" applyAlignment="1">
      <alignment horizontal="center"/>
    </xf>
    <xf numFmtId="0" fontId="4" fillId="2" borderId="19" xfId="12" applyFont="1" applyFill="1" applyBorder="1" applyAlignment="1">
      <alignment vertical="center"/>
    </xf>
    <xf numFmtId="164" fontId="4" fillId="2" borderId="19" xfId="25" applyFont="1" applyFill="1" applyBorder="1" applyAlignment="1">
      <alignment vertical="center"/>
    </xf>
    <xf numFmtId="4" fontId="4" fillId="2" borderId="20" xfId="12" applyNumberFormat="1" applyFont="1" applyFill="1" applyBorder="1" applyAlignment="1">
      <alignment vertical="center"/>
    </xf>
    <xf numFmtId="0" fontId="3" fillId="0" borderId="42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/>
    </xf>
    <xf numFmtId="0" fontId="4" fillId="0" borderId="40" xfId="12" applyFont="1" applyBorder="1" applyAlignment="1">
      <alignment horizontal="center" vertical="center"/>
    </xf>
    <xf numFmtId="0" fontId="4" fillId="0" borderId="2" xfId="12" applyFont="1" applyBorder="1" applyAlignment="1">
      <alignment horizontal="center" vertical="center"/>
    </xf>
    <xf numFmtId="0" fontId="4" fillId="0" borderId="2" xfId="12" applyFont="1" applyBorder="1" applyAlignment="1">
      <alignment vertical="center"/>
    </xf>
    <xf numFmtId="0" fontId="3" fillId="0" borderId="2" xfId="12" applyBorder="1" applyAlignment="1">
      <alignment vertical="center"/>
    </xf>
    <xf numFmtId="164" fontId="3" fillId="0" borderId="2" xfId="25" applyFont="1" applyFill="1" applyBorder="1" applyAlignment="1">
      <alignment vertical="center"/>
    </xf>
    <xf numFmtId="4" fontId="4" fillId="0" borderId="41" xfId="12" applyNumberFormat="1" applyFont="1" applyBorder="1" applyAlignment="1">
      <alignment vertical="center"/>
    </xf>
    <xf numFmtId="0" fontId="2" fillId="0" borderId="2" xfId="1" applyBorder="1" applyAlignment="1">
      <alignment horizontal="left" vertical="center" wrapText="1"/>
    </xf>
    <xf numFmtId="0" fontId="2" fillId="0" borderId="2" xfId="1" applyBorder="1" applyAlignment="1">
      <alignment horizontal="center" vertical="center"/>
    </xf>
    <xf numFmtId="164" fontId="4" fillId="0" borderId="20" xfId="32" applyFont="1" applyBorder="1" applyAlignment="1">
      <alignment horizontal="right" vertical="center"/>
    </xf>
    <xf numFmtId="0" fontId="25" fillId="0" borderId="9" xfId="36" applyFont="1" applyBorder="1" applyAlignment="1">
      <alignment vertical="center"/>
    </xf>
    <xf numFmtId="0" fontId="25" fillId="0" borderId="14" xfId="36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13" xfId="0" applyBorder="1"/>
    <xf numFmtId="0" fontId="25" fillId="0" borderId="13" xfId="36" applyFont="1" applyBorder="1" applyAlignment="1">
      <alignment vertical="center"/>
    </xf>
    <xf numFmtId="0" fontId="14" fillId="0" borderId="12" xfId="36" applyBorder="1"/>
    <xf numFmtId="0" fontId="14" fillId="0" borderId="6" xfId="36" applyBorder="1"/>
    <xf numFmtId="0" fontId="14" fillId="0" borderId="7" xfId="36" applyBorder="1"/>
    <xf numFmtId="10" fontId="14" fillId="10" borderId="41" xfId="38" applyNumberFormat="1" applyFont="1" applyFill="1" applyBorder="1"/>
    <xf numFmtId="164" fontId="14" fillId="0" borderId="11" xfId="36" applyNumberFormat="1" applyBorder="1"/>
    <xf numFmtId="9" fontId="14" fillId="0" borderId="11" xfId="38" applyFont="1" applyFill="1" applyBorder="1"/>
    <xf numFmtId="164" fontId="14" fillId="0" borderId="11" xfId="36" applyNumberFormat="1" applyBorder="1" applyAlignment="1">
      <alignment horizontal="right" vertical="center"/>
    </xf>
    <xf numFmtId="10" fontId="14" fillId="9" borderId="11" xfId="38" applyNumberFormat="1" applyFont="1" applyFill="1" applyBorder="1"/>
    <xf numFmtId="2" fontId="14" fillId="0" borderId="11" xfId="34" applyNumberFormat="1" applyFont="1" applyFill="1" applyBorder="1"/>
    <xf numFmtId="10" fontId="14" fillId="8" borderId="11" xfId="38" applyNumberFormat="1" applyFont="1" applyFill="1" applyBorder="1"/>
    <xf numFmtId="164" fontId="14" fillId="0" borderId="27" xfId="36" applyNumberFormat="1" applyBorder="1"/>
    <xf numFmtId="0" fontId="3" fillId="4" borderId="2" xfId="12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4" fillId="4" borderId="1" xfId="12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4" fillId="0" borderId="15" xfId="0" applyFont="1" applyBorder="1"/>
    <xf numFmtId="0" fontId="4" fillId="0" borderId="0" xfId="0" applyFont="1"/>
    <xf numFmtId="0" fontId="14" fillId="0" borderId="13" xfId="0" applyFont="1" applyBorder="1"/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64" fontId="20" fillId="0" borderId="15" xfId="33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3" xfId="0" applyFont="1" applyBorder="1" applyAlignment="1">
      <alignment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5" fillId="0" borderId="0" xfId="36" applyFont="1" applyAlignment="1">
      <alignment vertical="center"/>
    </xf>
    <xf numFmtId="0" fontId="14" fillId="0" borderId="15" xfId="36" applyBorder="1" applyAlignment="1">
      <alignment vertical="center"/>
    </xf>
    <xf numFmtId="0" fontId="14" fillId="0" borderId="0" xfId="36" applyAlignment="1">
      <alignment vertical="center"/>
    </xf>
    <xf numFmtId="0" fontId="14" fillId="0" borderId="0" xfId="36" applyAlignment="1">
      <alignment horizontal="left" vertical="center"/>
    </xf>
    <xf numFmtId="0" fontId="14" fillId="0" borderId="0" xfId="36" applyAlignment="1">
      <alignment horizontal="center" vertical="center"/>
    </xf>
    <xf numFmtId="0" fontId="26" fillId="0" borderId="0" xfId="36" applyFont="1" applyAlignment="1">
      <alignment vertical="center"/>
    </xf>
    <xf numFmtId="9" fontId="14" fillId="0" borderId="0" xfId="36" applyNumberFormat="1" applyAlignment="1">
      <alignment vertical="center"/>
    </xf>
    <xf numFmtId="0" fontId="4" fillId="0" borderId="16" xfId="1" applyFont="1" applyBorder="1" applyAlignment="1">
      <alignment horizontal="right" vertical="center" wrapText="1"/>
    </xf>
    <xf numFmtId="0" fontId="4" fillId="0" borderId="38" xfId="1" applyFont="1" applyBorder="1" applyAlignment="1">
      <alignment horizontal="right" vertical="center" wrapText="1"/>
    </xf>
    <xf numFmtId="0" fontId="4" fillId="0" borderId="3" xfId="1" applyFont="1" applyBorder="1" applyAlignment="1">
      <alignment horizontal="right" vertical="center" wrapText="1"/>
    </xf>
    <xf numFmtId="164" fontId="4" fillId="5" borderId="0" xfId="25" applyFont="1" applyFill="1" applyBorder="1" applyAlignment="1">
      <alignment horizontal="center" vertical="center" wrapText="1"/>
    </xf>
    <xf numFmtId="164" fontId="3" fillId="4" borderId="0" xfId="25" applyFont="1" applyFill="1" applyBorder="1" applyAlignment="1">
      <alignment horizontal="center" vertical="center" wrapText="1"/>
    </xf>
    <xf numFmtId="164" fontId="3" fillId="4" borderId="13" xfId="25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164" fontId="4" fillId="0" borderId="36" xfId="25" applyFont="1" applyFill="1" applyBorder="1" applyAlignment="1">
      <alignment horizontal="center" vertical="center"/>
    </xf>
    <xf numFmtId="49" fontId="4" fillId="0" borderId="18" xfId="1" applyNumberFormat="1" applyFont="1" applyBorder="1" applyAlignment="1">
      <alignment horizontal="right" vertical="center"/>
    </xf>
    <xf numFmtId="49" fontId="4" fillId="0" borderId="19" xfId="1" applyNumberFormat="1" applyFont="1" applyBorder="1" applyAlignment="1">
      <alignment horizontal="right" vertical="center"/>
    </xf>
    <xf numFmtId="0" fontId="3" fillId="0" borderId="19" xfId="1" applyFont="1" applyBorder="1" applyAlignment="1">
      <alignment vertical="center"/>
    </xf>
    <xf numFmtId="0" fontId="4" fillId="0" borderId="10" xfId="1" applyFont="1" applyBorder="1" applyAlignment="1">
      <alignment horizontal="right" vertical="center" wrapText="1"/>
    </xf>
    <xf numFmtId="0" fontId="4" fillId="0" borderId="1" xfId="1" applyFont="1" applyBorder="1" applyAlignment="1">
      <alignment horizontal="right" vertical="center" wrapText="1"/>
    </xf>
    <xf numFmtId="0" fontId="27" fillId="0" borderId="35" xfId="36" applyFont="1" applyBorder="1" applyAlignment="1">
      <alignment horizontal="center" vertical="center"/>
    </xf>
    <xf numFmtId="0" fontId="27" fillId="0" borderId="36" xfId="36" applyFont="1" applyBorder="1" applyAlignment="1">
      <alignment horizontal="center" vertical="center"/>
    </xf>
    <xf numFmtId="0" fontId="27" fillId="0" borderId="5" xfId="36" applyFont="1" applyBorder="1" applyAlignment="1">
      <alignment horizontal="center" vertical="center"/>
    </xf>
    <xf numFmtId="0" fontId="14" fillId="9" borderId="35" xfId="36" applyFill="1" applyBorder="1" applyAlignment="1">
      <alignment horizontal="center"/>
    </xf>
    <xf numFmtId="0" fontId="14" fillId="9" borderId="5" xfId="36" applyFill="1" applyBorder="1" applyAlignment="1">
      <alignment horizontal="center"/>
    </xf>
    <xf numFmtId="0" fontId="3" fillId="9" borderId="35" xfId="36" applyFont="1" applyFill="1" applyBorder="1" applyAlignment="1">
      <alignment horizontal="center"/>
    </xf>
    <xf numFmtId="0" fontId="25" fillId="0" borderId="12" xfId="36" applyFont="1" applyBorder="1" applyAlignment="1">
      <alignment horizontal="left" vertical="center"/>
    </xf>
    <xf numFmtId="0" fontId="25" fillId="0" borderId="6" xfId="36" applyFont="1" applyBorder="1" applyAlignment="1">
      <alignment horizontal="left" vertical="center"/>
    </xf>
    <xf numFmtId="0" fontId="25" fillId="0" borderId="15" xfId="36" applyFont="1" applyBorder="1" applyAlignment="1">
      <alignment horizontal="left" vertical="center"/>
    </xf>
    <xf numFmtId="0" fontId="25" fillId="0" borderId="0" xfId="36" applyFont="1" applyAlignment="1">
      <alignment horizontal="left" vertical="center"/>
    </xf>
    <xf numFmtId="0" fontId="25" fillId="0" borderId="8" xfId="36" applyFont="1" applyBorder="1" applyAlignment="1">
      <alignment horizontal="left" vertical="center"/>
    </xf>
    <xf numFmtId="0" fontId="25" fillId="0" borderId="9" xfId="36" applyFont="1" applyBorder="1" applyAlignment="1">
      <alignment horizontal="left" vertical="center"/>
    </xf>
    <xf numFmtId="0" fontId="13" fillId="0" borderId="1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1" fillId="7" borderId="21" xfId="13" applyFont="1" applyFill="1" applyBorder="1" applyAlignment="1">
      <alignment horizontal="center" vertical="center"/>
    </xf>
    <xf numFmtId="0" fontId="21" fillId="7" borderId="22" xfId="13" applyFont="1" applyFill="1" applyBorder="1" applyAlignment="1">
      <alignment horizontal="center" vertical="center"/>
    </xf>
    <xf numFmtId="0" fontId="21" fillId="7" borderId="23" xfId="13" applyFont="1" applyFill="1" applyBorder="1" applyAlignment="1">
      <alignment horizontal="center" vertical="center"/>
    </xf>
    <xf numFmtId="0" fontId="22" fillId="7" borderId="24" xfId="13" applyFont="1" applyFill="1" applyBorder="1" applyAlignment="1">
      <alignment horizontal="right" vertical="center"/>
    </xf>
    <xf numFmtId="0" fontId="22" fillId="7" borderId="25" xfId="13" applyFont="1" applyFill="1" applyBorder="1" applyAlignment="1">
      <alignment horizontal="right" vertical="center"/>
    </xf>
    <xf numFmtId="0" fontId="22" fillId="7" borderId="26" xfId="13" applyFont="1" applyFill="1" applyBorder="1" applyAlignment="1">
      <alignment horizontal="right" vertical="center"/>
    </xf>
    <xf numFmtId="10" fontId="22" fillId="7" borderId="27" xfId="35" quotePrefix="1" applyNumberFormat="1" applyFont="1" applyFill="1" applyBorder="1" applyAlignment="1">
      <alignment horizontal="center" vertical="center"/>
    </xf>
    <xf numFmtId="10" fontId="22" fillId="7" borderId="31" xfId="35" quotePrefix="1" applyNumberFormat="1" applyFont="1" applyFill="1" applyBorder="1" applyAlignment="1">
      <alignment horizontal="center" vertical="center"/>
    </xf>
    <xf numFmtId="0" fontId="22" fillId="7" borderId="29" xfId="13" applyFont="1" applyFill="1" applyBorder="1" applyAlignment="1">
      <alignment horizontal="right" vertical="center"/>
    </xf>
    <xf numFmtId="0" fontId="22" fillId="7" borderId="9" xfId="13" applyFont="1" applyFill="1" applyBorder="1" applyAlignment="1">
      <alignment horizontal="right" vertical="center"/>
    </xf>
    <xf numFmtId="0" fontId="22" fillId="7" borderId="30" xfId="13" applyFont="1" applyFill="1" applyBorder="1" applyAlignment="1">
      <alignment horizontal="right" vertical="center"/>
    </xf>
    <xf numFmtId="0" fontId="18" fillId="0" borderId="21" xfId="13" applyFont="1" applyBorder="1" applyAlignment="1">
      <alignment horizontal="left" vertical="center" wrapText="1"/>
    </xf>
    <xf numFmtId="0" fontId="18" fillId="0" borderId="22" xfId="13" applyFont="1" applyBorder="1" applyAlignment="1">
      <alignment horizontal="left" vertical="center" wrapText="1"/>
    </xf>
    <xf numFmtId="0" fontId="18" fillId="0" borderId="23" xfId="13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4" fillId="6" borderId="21" xfId="13" applyFont="1" applyFill="1" applyBorder="1" applyAlignment="1">
      <alignment horizontal="center" vertical="center"/>
    </xf>
    <xf numFmtId="0" fontId="24" fillId="6" borderId="22" xfId="13" applyFont="1" applyFill="1" applyBorder="1" applyAlignment="1">
      <alignment horizontal="center" vertical="center"/>
    </xf>
    <xf numFmtId="0" fontId="24" fillId="6" borderId="23" xfId="13" applyFont="1" applyFill="1" applyBorder="1" applyAlignment="1">
      <alignment horizontal="center" vertical="center"/>
    </xf>
    <xf numFmtId="0" fontId="18" fillId="0" borderId="21" xfId="13" applyFont="1" applyBorder="1" applyAlignment="1">
      <alignment horizontal="left" vertical="center"/>
    </xf>
    <xf numFmtId="0" fontId="18" fillId="0" borderId="22" xfId="13" applyFont="1" applyBorder="1" applyAlignment="1">
      <alignment horizontal="left" vertical="center"/>
    </xf>
    <xf numFmtId="0" fontId="18" fillId="0" borderId="23" xfId="13" applyFont="1" applyBorder="1" applyAlignment="1">
      <alignment horizontal="left" vertical="center"/>
    </xf>
    <xf numFmtId="10" fontId="16" fillId="6" borderId="32" xfId="35" applyNumberFormat="1" applyFont="1" applyFill="1" applyBorder="1" applyAlignment="1">
      <alignment horizontal="center" vertical="center"/>
    </xf>
    <xf numFmtId="10" fontId="16" fillId="6" borderId="33" xfId="35" applyNumberFormat="1" applyFont="1" applyFill="1" applyBorder="1" applyAlignment="1">
      <alignment horizontal="center" vertical="center"/>
    </xf>
    <xf numFmtId="10" fontId="16" fillId="6" borderId="34" xfId="35" applyNumberFormat="1" applyFont="1" applyFill="1" applyBorder="1" applyAlignment="1">
      <alignment horizontal="center" vertical="center"/>
    </xf>
  </cellXfs>
  <cellStyles count="39">
    <cellStyle name="20% - Ênfase1 100" xfId="2" xr:uid="{00000000-0005-0000-0000-000000000000}"/>
    <cellStyle name="60% - Ênfase6 37" xfId="3" xr:uid="{00000000-0005-0000-0000-000001000000}"/>
    <cellStyle name="Excel Built-in Excel Built-in Excel Built-in Excel Built-in Excel Built-in Excel Built-in Excel Built-in Excel Built-in Separador de milhares 4" xfId="4" xr:uid="{00000000-0005-0000-0000-000002000000}"/>
    <cellStyle name="Excel Built-in Excel Built-in Excel Built-in Excel Built-in Excel Built-in Excel Built-in Excel Built-in Separador de milhares 4" xfId="5" xr:uid="{00000000-0005-0000-0000-000003000000}"/>
    <cellStyle name="Excel Built-in Normal" xfId="6" xr:uid="{00000000-0005-0000-0000-000004000000}"/>
    <cellStyle name="Excel Built-in Normal 1" xfId="7" xr:uid="{00000000-0005-0000-0000-000005000000}"/>
    <cellStyle name="Excel Built-in Normal 2" xfId="8" xr:uid="{00000000-0005-0000-0000-000006000000}"/>
    <cellStyle name="Excel_BuiltIn_Comma" xfId="9" xr:uid="{00000000-0005-0000-0000-000007000000}"/>
    <cellStyle name="Heading" xfId="10" xr:uid="{00000000-0005-0000-0000-000008000000}"/>
    <cellStyle name="Heading1" xfId="11" xr:uid="{00000000-0005-0000-0000-000009000000}"/>
    <cellStyle name="Moeda" xfId="34" builtinId="4"/>
    <cellStyle name="Normal" xfId="0" builtinId="0"/>
    <cellStyle name="Normal 2" xfId="12" xr:uid="{00000000-0005-0000-0000-00000B000000}"/>
    <cellStyle name="Normal 2 2" xfId="13" xr:uid="{00000000-0005-0000-0000-00000C000000}"/>
    <cellStyle name="Normal 2 2 2 2" xfId="36" xr:uid="{0B6044FE-6368-459C-9A09-C46B41C32B86}"/>
    <cellStyle name="Normal 3" xfId="14" xr:uid="{00000000-0005-0000-0000-00000D000000}"/>
    <cellStyle name="Normal 4" xfId="1" xr:uid="{00000000-0005-0000-0000-00000E000000}"/>
    <cellStyle name="Normal 6" xfId="15" xr:uid="{00000000-0005-0000-0000-00000F000000}"/>
    <cellStyle name="Normal 7" xfId="16" xr:uid="{00000000-0005-0000-0000-000010000000}"/>
    <cellStyle name="Porcentagem" xfId="35" builtinId="5"/>
    <cellStyle name="Porcentagem 2" xfId="18" xr:uid="{00000000-0005-0000-0000-000011000000}"/>
    <cellStyle name="Porcentagem 2 2 2" xfId="38" xr:uid="{4E3AFF80-FB46-4144-A05E-CC8E9BCB4029}"/>
    <cellStyle name="Porcentagem 3" xfId="19" xr:uid="{00000000-0005-0000-0000-000012000000}"/>
    <cellStyle name="Porcentagem 4" xfId="20" xr:uid="{00000000-0005-0000-0000-000013000000}"/>
    <cellStyle name="Porcentagem 5" xfId="17" xr:uid="{00000000-0005-0000-0000-000014000000}"/>
    <cellStyle name="Result" xfId="21" xr:uid="{00000000-0005-0000-0000-000015000000}"/>
    <cellStyle name="Result2" xfId="22" xr:uid="{00000000-0005-0000-0000-000016000000}"/>
    <cellStyle name="Separador de milhares 2" xfId="23" xr:uid="{00000000-0005-0000-0000-000017000000}"/>
    <cellStyle name="Separador de milhares 4" xfId="24" xr:uid="{00000000-0005-0000-0000-000018000000}"/>
    <cellStyle name="Vírgula" xfId="33" builtinId="3"/>
    <cellStyle name="Vírgula 2" xfId="26" xr:uid="{00000000-0005-0000-0000-000019000000}"/>
    <cellStyle name="Vírgula 2 2 2 2" xfId="37" xr:uid="{F691D898-ABCF-4622-B1F9-0FD92A87EA92}"/>
    <cellStyle name="Vírgula 3" xfId="27" xr:uid="{00000000-0005-0000-0000-00001A000000}"/>
    <cellStyle name="Vírgula 3 2" xfId="28" xr:uid="{00000000-0005-0000-0000-00001B000000}"/>
    <cellStyle name="Vírgula 4" xfId="29" xr:uid="{00000000-0005-0000-0000-00001C000000}"/>
    <cellStyle name="Vírgula 5" xfId="30" xr:uid="{00000000-0005-0000-0000-00001D000000}"/>
    <cellStyle name="Vírgula 5 2" xfId="31" xr:uid="{00000000-0005-0000-0000-00001E000000}"/>
    <cellStyle name="Vírgula 6" xfId="32" xr:uid="{00000000-0005-0000-0000-00001F000000}"/>
    <cellStyle name="Vírgula 7" xfId="25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507482</xdr:colOff>
      <xdr:row>11</xdr:row>
      <xdr:rowOff>124690</xdr:rowOff>
    </xdr:from>
    <xdr:to>
      <xdr:col>5</xdr:col>
      <xdr:colOff>95250</xdr:colOff>
      <xdr:row>15</xdr:row>
      <xdr:rowOff>11603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160D07E-568C-FE5E-61EF-39F8134CB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082" y="2162037"/>
          <a:ext cx="2058252" cy="6328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175260</xdr:colOff>
      <xdr:row>0</xdr:row>
      <xdr:rowOff>53340</xdr:rowOff>
    </xdr:from>
    <xdr:to>
      <xdr:col>7</xdr:col>
      <xdr:colOff>76200</xdr:colOff>
      <xdr:row>3</xdr:row>
      <xdr:rowOff>137004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921B61C-BB41-F279-B6AC-EDE72F7B3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4420" y="53340"/>
          <a:ext cx="2339340" cy="716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9:N82"/>
  <sheetViews>
    <sheetView topLeftCell="A71" zoomScaleNormal="100" workbookViewId="0">
      <selection activeCell="D97" sqref="D97"/>
    </sheetView>
  </sheetViews>
  <sheetFormatPr defaultRowHeight="14.4"/>
  <cols>
    <col min="4" max="4" width="9.88671875" customWidth="1"/>
    <col min="5" max="5" width="8.33203125" bestFit="1" customWidth="1"/>
    <col min="6" max="6" width="67.33203125" customWidth="1"/>
    <col min="8" max="8" width="9.33203125" customWidth="1"/>
    <col min="9" max="9" width="10.5546875" customWidth="1"/>
    <col min="10" max="10" width="10.21875" customWidth="1"/>
    <col min="11" max="11" width="13.109375" customWidth="1"/>
    <col min="12" max="12" width="16.6640625" customWidth="1"/>
    <col min="14" max="14" width="10" bestFit="1" customWidth="1"/>
  </cols>
  <sheetData>
    <row r="9" spans="3:12" ht="14.4" customHeight="1"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3:12" ht="14.4" customHeight="1">
      <c r="C10" s="126"/>
      <c r="D10" s="126"/>
      <c r="E10" s="126"/>
      <c r="F10" s="126"/>
      <c r="G10" s="126"/>
      <c r="H10" s="126"/>
      <c r="I10" s="126"/>
      <c r="J10" s="126"/>
      <c r="K10" s="126"/>
      <c r="L10" s="126"/>
    </row>
    <row r="11" spans="3:12" ht="15" customHeight="1" thickBot="1">
      <c r="C11" s="126"/>
      <c r="D11" s="126"/>
      <c r="E11" s="126"/>
      <c r="F11" s="126"/>
      <c r="G11" s="126"/>
      <c r="H11" s="126"/>
      <c r="I11" s="126"/>
      <c r="J11" s="126"/>
      <c r="K11" s="126"/>
      <c r="L11" s="126"/>
    </row>
    <row r="12" spans="3:12">
      <c r="C12" s="247"/>
      <c r="D12" s="248"/>
      <c r="E12" s="249"/>
      <c r="F12" s="33" t="s">
        <v>98</v>
      </c>
      <c r="G12" s="121"/>
      <c r="H12" s="122"/>
      <c r="I12" s="122"/>
      <c r="J12" s="122"/>
      <c r="K12" s="123"/>
      <c r="L12" s="124"/>
    </row>
    <row r="13" spans="3:12">
      <c r="C13" s="250"/>
      <c r="D13" s="251"/>
      <c r="E13" s="252"/>
      <c r="F13" s="163" t="s">
        <v>99</v>
      </c>
      <c r="G13" s="125"/>
      <c r="H13" s="244" t="s">
        <v>0</v>
      </c>
      <c r="I13" s="244"/>
      <c r="J13" s="244"/>
      <c r="K13" s="244"/>
      <c r="L13" s="34"/>
    </row>
    <row r="14" spans="3:12">
      <c r="C14" s="250"/>
      <c r="D14" s="251"/>
      <c r="E14" s="252"/>
      <c r="F14" s="164" t="s">
        <v>1</v>
      </c>
      <c r="G14" s="245" t="s">
        <v>209</v>
      </c>
      <c r="H14" s="245"/>
      <c r="I14" s="245"/>
      <c r="J14" s="245"/>
      <c r="K14" s="245"/>
      <c r="L14" s="246"/>
    </row>
    <row r="15" spans="3:12" ht="15" thickBot="1">
      <c r="C15" s="250"/>
      <c r="D15" s="251"/>
      <c r="E15" s="252"/>
      <c r="F15" s="35"/>
      <c r="G15" s="36"/>
      <c r="H15" s="37"/>
      <c r="I15" s="37"/>
      <c r="J15" s="37"/>
      <c r="K15" s="38"/>
      <c r="L15" s="39"/>
    </row>
    <row r="16" spans="3:12" ht="15" thickBot="1">
      <c r="C16" s="253"/>
      <c r="D16" s="254"/>
      <c r="E16" s="255"/>
      <c r="F16" s="167" t="s">
        <v>100</v>
      </c>
      <c r="G16" s="168" t="s">
        <v>2</v>
      </c>
      <c r="H16" s="166">
        <v>384</v>
      </c>
      <c r="I16" s="256"/>
      <c r="J16" s="256"/>
      <c r="K16" s="256"/>
      <c r="L16" s="165">
        <f>L82</f>
        <v>407368.00663000008</v>
      </c>
    </row>
    <row r="17" spans="3:14" ht="15" thickBot="1">
      <c r="C17" s="40"/>
      <c r="D17" s="20"/>
      <c r="E17" s="20"/>
      <c r="F17" s="19"/>
      <c r="G17" s="21"/>
      <c r="H17" s="23"/>
      <c r="I17" s="23"/>
      <c r="J17" s="23"/>
      <c r="K17" s="24"/>
      <c r="L17" s="41"/>
    </row>
    <row r="18" spans="3:14" ht="15" thickBot="1">
      <c r="C18" s="16" t="s">
        <v>3</v>
      </c>
      <c r="D18" s="16" t="s">
        <v>4</v>
      </c>
      <c r="E18" s="16" t="s">
        <v>5</v>
      </c>
      <c r="F18" s="17" t="s">
        <v>6</v>
      </c>
      <c r="G18" s="16" t="s">
        <v>7</v>
      </c>
      <c r="H18" s="31" t="s">
        <v>8</v>
      </c>
      <c r="I18" s="31" t="s">
        <v>9</v>
      </c>
      <c r="J18" s="30" t="s">
        <v>10</v>
      </c>
      <c r="K18" s="18" t="s">
        <v>11</v>
      </c>
      <c r="L18" s="25" t="s">
        <v>12</v>
      </c>
    </row>
    <row r="19" spans="3:14" ht="15" thickBot="1">
      <c r="C19" s="42"/>
      <c r="D19" s="43"/>
      <c r="E19" s="43"/>
      <c r="F19" s="44"/>
      <c r="G19" s="2"/>
      <c r="H19" s="45"/>
      <c r="I19" s="45"/>
      <c r="J19" s="45"/>
      <c r="K19" s="46"/>
      <c r="L19" s="47"/>
    </row>
    <row r="20" spans="3:14" ht="15" thickBot="1">
      <c r="C20" s="183" t="s">
        <v>13</v>
      </c>
      <c r="D20" s="184"/>
      <c r="E20" s="184"/>
      <c r="F20" s="185" t="s">
        <v>14</v>
      </c>
      <c r="G20" s="185"/>
      <c r="H20" s="186"/>
      <c r="I20" s="186"/>
      <c r="J20" s="186"/>
      <c r="K20" s="186"/>
      <c r="L20" s="187">
        <f>L23</f>
        <v>8710.1664000000001</v>
      </c>
    </row>
    <row r="21" spans="3:14" ht="19.2" customHeight="1">
      <c r="C21" s="189" t="s">
        <v>15</v>
      </c>
      <c r="D21" s="220">
        <v>10004</v>
      </c>
      <c r="E21" s="171" t="s">
        <v>84</v>
      </c>
      <c r="F21" s="196" t="s">
        <v>16</v>
      </c>
      <c r="G21" s="197" t="s">
        <v>17</v>
      </c>
      <c r="H21" s="174">
        <v>2.4</v>
      </c>
      <c r="I21">
        <v>547.52</v>
      </c>
      <c r="J21" s="174">
        <f>I21*0.3</f>
        <v>164.256</v>
      </c>
      <c r="K21" s="175">
        <f>I21+J21</f>
        <v>711.77599999999995</v>
      </c>
      <c r="L21" s="176">
        <f>K21*H21</f>
        <v>1708.2623999999998</v>
      </c>
    </row>
    <row r="22" spans="3:14" ht="18" customHeight="1">
      <c r="C22" s="48" t="s">
        <v>18</v>
      </c>
      <c r="D22" s="221">
        <v>93584</v>
      </c>
      <c r="E22" s="15" t="s">
        <v>9</v>
      </c>
      <c r="F22" s="32" t="s">
        <v>19</v>
      </c>
      <c r="G22" s="5" t="s">
        <v>17</v>
      </c>
      <c r="H22" s="6">
        <v>6</v>
      </c>
      <c r="I22" s="161">
        <v>897.68</v>
      </c>
      <c r="J22" s="6">
        <f>I22*0.3</f>
        <v>269.30399999999997</v>
      </c>
      <c r="K22" s="9">
        <f>I22+J22</f>
        <v>1166.9839999999999</v>
      </c>
      <c r="L22" s="49">
        <f>K22*H22</f>
        <v>7001.9039999999995</v>
      </c>
    </row>
    <row r="23" spans="3:14" ht="15" thickBot="1">
      <c r="C23" s="241" t="s">
        <v>20</v>
      </c>
      <c r="D23" s="242"/>
      <c r="E23" s="242"/>
      <c r="F23" s="242"/>
      <c r="G23" s="242"/>
      <c r="H23" s="242"/>
      <c r="I23" s="242"/>
      <c r="J23" s="242"/>
      <c r="K23" s="242"/>
      <c r="L23" s="169">
        <f>SUM(L21:L22)</f>
        <v>8710.1664000000001</v>
      </c>
    </row>
    <row r="24" spans="3:14" ht="15" thickBot="1">
      <c r="C24" s="183" t="s">
        <v>21</v>
      </c>
      <c r="D24" s="184"/>
      <c r="E24" s="184"/>
      <c r="F24" s="185" t="s">
        <v>22</v>
      </c>
      <c r="G24" s="185"/>
      <c r="H24" s="186"/>
      <c r="I24" s="186"/>
      <c r="J24" s="186"/>
      <c r="K24" s="186"/>
      <c r="L24" s="187">
        <f>L29</f>
        <v>8489.222819999999</v>
      </c>
      <c r="N24" s="58"/>
    </row>
    <row r="25" spans="3:14" ht="22.5" hidden="1" customHeight="1">
      <c r="C25" s="170" t="s">
        <v>23</v>
      </c>
      <c r="D25" s="172">
        <v>96385</v>
      </c>
      <c r="E25" s="172" t="s">
        <v>9</v>
      </c>
      <c r="F25" s="173" t="s">
        <v>24</v>
      </c>
      <c r="G25" s="172" t="s">
        <v>25</v>
      </c>
      <c r="H25" s="29"/>
      <c r="I25" s="29"/>
      <c r="J25" s="174"/>
      <c r="K25" s="175"/>
      <c r="L25" s="176"/>
    </row>
    <row r="26" spans="3:14" ht="21" customHeight="1">
      <c r="C26" s="51" t="s">
        <v>23</v>
      </c>
      <c r="D26" s="57">
        <v>93358</v>
      </c>
      <c r="E26" s="11" t="s">
        <v>9</v>
      </c>
      <c r="F26" s="10" t="s">
        <v>26</v>
      </c>
      <c r="G26" s="11" t="s">
        <v>25</v>
      </c>
      <c r="H26" s="6">
        <v>67.599999999999994</v>
      </c>
      <c r="I26" s="6">
        <v>76.03</v>
      </c>
      <c r="J26" s="6">
        <f>I26*0.3</f>
        <v>22.809000000000001</v>
      </c>
      <c r="K26" s="9">
        <f>I26+J26</f>
        <v>98.838999999999999</v>
      </c>
      <c r="L26" s="49">
        <f>K26*H26</f>
        <v>6681.5163999999995</v>
      </c>
    </row>
    <row r="27" spans="3:14" ht="18" customHeight="1">
      <c r="C27" s="52" t="s">
        <v>27</v>
      </c>
      <c r="D27" s="57">
        <v>101616</v>
      </c>
      <c r="E27" s="11" t="s">
        <v>9</v>
      </c>
      <c r="F27" s="10" t="s">
        <v>28</v>
      </c>
      <c r="G27" s="11" t="s">
        <v>17</v>
      </c>
      <c r="H27" s="6">
        <v>69.180000000000007</v>
      </c>
      <c r="I27" s="6">
        <v>5.58</v>
      </c>
      <c r="J27" s="6">
        <f>I27*0.3</f>
        <v>1.6739999999999999</v>
      </c>
      <c r="K27" s="9">
        <f>I27+J27</f>
        <v>7.2539999999999996</v>
      </c>
      <c r="L27" s="49">
        <f>K27*H27</f>
        <v>501.83172000000002</v>
      </c>
    </row>
    <row r="28" spans="3:14" ht="16.5" customHeight="1">
      <c r="C28" s="52" t="s">
        <v>29</v>
      </c>
      <c r="D28" s="57">
        <v>96995</v>
      </c>
      <c r="E28" s="11" t="s">
        <v>9</v>
      </c>
      <c r="F28" s="10" t="s">
        <v>30</v>
      </c>
      <c r="G28" s="11" t="s">
        <v>25</v>
      </c>
      <c r="H28" s="6">
        <v>21.79</v>
      </c>
      <c r="I28" s="6">
        <v>46.1</v>
      </c>
      <c r="J28" s="6">
        <f>I28*0.3</f>
        <v>13.83</v>
      </c>
      <c r="K28" s="9">
        <f>I28+J28</f>
        <v>59.93</v>
      </c>
      <c r="L28" s="49">
        <f>K28*H28</f>
        <v>1305.8746999999998</v>
      </c>
    </row>
    <row r="29" spans="3:14" ht="15" thickBot="1">
      <c r="C29" s="241" t="s">
        <v>31</v>
      </c>
      <c r="D29" s="242"/>
      <c r="E29" s="242"/>
      <c r="F29" s="242"/>
      <c r="G29" s="242"/>
      <c r="H29" s="242"/>
      <c r="I29" s="242"/>
      <c r="J29" s="242"/>
      <c r="K29" s="242"/>
      <c r="L29" s="169">
        <f>SUM(L26:L28)</f>
        <v>8489.222819999999</v>
      </c>
    </row>
    <row r="30" spans="3:14" ht="15" thickBot="1">
      <c r="C30" s="183" t="s">
        <v>32</v>
      </c>
      <c r="D30" s="184"/>
      <c r="E30" s="184"/>
      <c r="F30" s="185" t="s">
        <v>33</v>
      </c>
      <c r="G30" s="185"/>
      <c r="H30" s="186"/>
      <c r="I30" s="186"/>
      <c r="J30" s="186"/>
      <c r="K30" s="186"/>
      <c r="L30" s="187">
        <f>L50</f>
        <v>92944.620599999995</v>
      </c>
    </row>
    <row r="31" spans="3:14">
      <c r="C31" s="190"/>
      <c r="D31" s="191"/>
      <c r="E31" s="191"/>
      <c r="F31" s="192" t="s">
        <v>34</v>
      </c>
      <c r="G31" s="193"/>
      <c r="H31" s="194"/>
      <c r="I31" s="194"/>
      <c r="J31" s="194"/>
      <c r="K31" s="194"/>
      <c r="L31" s="195"/>
    </row>
    <row r="32" spans="3:14">
      <c r="C32" s="53"/>
      <c r="D32" s="22"/>
      <c r="E32" s="22"/>
      <c r="F32" s="26" t="s">
        <v>41</v>
      </c>
      <c r="G32" s="27"/>
      <c r="H32" s="14"/>
      <c r="I32" s="14"/>
      <c r="J32" s="6"/>
      <c r="K32" s="8"/>
      <c r="L32" s="49"/>
    </row>
    <row r="33" spans="3:12" ht="29.25" customHeight="1">
      <c r="C33" s="54" t="s">
        <v>35</v>
      </c>
      <c r="D33" s="28">
        <v>92270</v>
      </c>
      <c r="E33" s="11" t="s">
        <v>9</v>
      </c>
      <c r="F33" s="10" t="s">
        <v>89</v>
      </c>
      <c r="G33" s="15" t="s">
        <v>17</v>
      </c>
      <c r="H33" s="6">
        <v>82.5</v>
      </c>
      <c r="I33" s="6">
        <v>162.79</v>
      </c>
      <c r="J33" s="6">
        <f>I33*0.3</f>
        <v>48.836999999999996</v>
      </c>
      <c r="K33" s="9">
        <f>I33+J33</f>
        <v>211.62699999999998</v>
      </c>
      <c r="L33" s="49">
        <f>K33*H33</f>
        <v>17459.227499999997</v>
      </c>
    </row>
    <row r="34" spans="3:12" ht="20.399999999999999" customHeight="1">
      <c r="C34" s="53" t="s">
        <v>36</v>
      </c>
      <c r="D34" s="28">
        <v>92917</v>
      </c>
      <c r="E34" s="11" t="s">
        <v>9</v>
      </c>
      <c r="F34" s="10" t="s">
        <v>85</v>
      </c>
      <c r="G34" s="15" t="s">
        <v>38</v>
      </c>
      <c r="H34" s="6">
        <v>262.27999999999997</v>
      </c>
      <c r="I34" s="6">
        <v>14.98</v>
      </c>
      <c r="J34" s="6">
        <f>I34*0.3</f>
        <v>4.4939999999999998</v>
      </c>
      <c r="K34" s="9">
        <f>I34+J34</f>
        <v>19.474</v>
      </c>
      <c r="L34" s="49">
        <f>K34*H34</f>
        <v>5107.6407199999994</v>
      </c>
    </row>
    <row r="35" spans="3:12" ht="18" customHeight="1">
      <c r="C35" s="54" t="s">
        <v>37</v>
      </c>
      <c r="D35" s="28">
        <v>92915</v>
      </c>
      <c r="E35" s="11" t="s">
        <v>9</v>
      </c>
      <c r="F35" s="10" t="s">
        <v>86</v>
      </c>
      <c r="G35" s="15" t="s">
        <v>38</v>
      </c>
      <c r="H35" s="6">
        <v>107.37</v>
      </c>
      <c r="I35" s="6">
        <v>17.13</v>
      </c>
      <c r="J35" s="6">
        <f>I35*0.3</f>
        <v>5.1389999999999993</v>
      </c>
      <c r="K35" s="9">
        <f>I35+J35</f>
        <v>22.268999999999998</v>
      </c>
      <c r="L35" s="49">
        <f>K35*H35</f>
        <v>2391.0225299999997</v>
      </c>
    </row>
    <row r="36" spans="3:12" ht="24.75" customHeight="1">
      <c r="C36" s="53" t="s">
        <v>39</v>
      </c>
      <c r="D36" s="28">
        <v>96555</v>
      </c>
      <c r="E36" s="11" t="s">
        <v>9</v>
      </c>
      <c r="F36" s="10" t="s">
        <v>87</v>
      </c>
      <c r="G36" s="15" t="s">
        <v>25</v>
      </c>
      <c r="H36" s="6">
        <v>6.19</v>
      </c>
      <c r="I36" s="6">
        <v>958.6</v>
      </c>
      <c r="J36" s="6">
        <f>I36*0.3</f>
        <v>287.58</v>
      </c>
      <c r="K36" s="9">
        <f>I36+J36</f>
        <v>1246.18</v>
      </c>
      <c r="L36" s="49">
        <f>K36*H36</f>
        <v>7713.8542000000007</v>
      </c>
    </row>
    <row r="37" spans="3:12">
      <c r="C37" s="53"/>
      <c r="D37" s="219"/>
      <c r="E37" s="22"/>
      <c r="F37" s="26" t="s">
        <v>42</v>
      </c>
      <c r="G37" s="27"/>
      <c r="H37" s="6"/>
      <c r="I37" s="6"/>
      <c r="J37" s="6">
        <v>0</v>
      </c>
      <c r="K37" s="9"/>
      <c r="L37" s="49"/>
    </row>
    <row r="38" spans="3:12" ht="22.5" hidden="1" customHeight="1">
      <c r="C38" s="54" t="s">
        <v>40</v>
      </c>
      <c r="D38" s="28">
        <v>92269</v>
      </c>
      <c r="E38" s="11" t="s">
        <v>9</v>
      </c>
      <c r="F38" s="10" t="s">
        <v>43</v>
      </c>
      <c r="G38" s="15" t="s">
        <v>17</v>
      </c>
      <c r="H38" s="6"/>
      <c r="I38" s="6">
        <v>210.5</v>
      </c>
      <c r="J38" s="6">
        <f>I38*0.3</f>
        <v>63.15</v>
      </c>
      <c r="K38" s="9">
        <f>I38+J38</f>
        <v>273.64999999999998</v>
      </c>
      <c r="L38" s="49">
        <f>K38*H38</f>
        <v>0</v>
      </c>
    </row>
    <row r="39" spans="3:12" ht="19.2" customHeight="1">
      <c r="C39" s="53" t="s">
        <v>40</v>
      </c>
      <c r="D39" s="28">
        <v>92884</v>
      </c>
      <c r="E39" s="11" t="s">
        <v>9</v>
      </c>
      <c r="F39" s="10" t="s">
        <v>88</v>
      </c>
      <c r="G39" s="15" t="s">
        <v>38</v>
      </c>
      <c r="H39" s="6">
        <v>426.96</v>
      </c>
      <c r="I39" s="6">
        <v>13.64</v>
      </c>
      <c r="J39" s="6">
        <f>I39*0.3</f>
        <v>4.0919999999999996</v>
      </c>
      <c r="K39" s="9">
        <f>I39+J39</f>
        <v>17.731999999999999</v>
      </c>
      <c r="L39" s="49">
        <f>K39*H39</f>
        <v>7570.8547199999994</v>
      </c>
    </row>
    <row r="40" spans="3:12" ht="21" customHeight="1">
      <c r="C40" s="54" t="s">
        <v>44</v>
      </c>
      <c r="D40" s="28">
        <v>92915</v>
      </c>
      <c r="E40" s="11" t="s">
        <v>9</v>
      </c>
      <c r="F40" s="10" t="s">
        <v>86</v>
      </c>
      <c r="G40" s="15" t="s">
        <v>38</v>
      </c>
      <c r="H40" s="6">
        <v>119.89</v>
      </c>
      <c r="I40" s="6">
        <v>17.13</v>
      </c>
      <c r="J40" s="6">
        <f>I40*0.3</f>
        <v>5.1389999999999993</v>
      </c>
      <c r="K40" s="9">
        <f>I40+J40</f>
        <v>22.268999999999998</v>
      </c>
      <c r="L40" s="49">
        <f>K40*H40</f>
        <v>2669.83041</v>
      </c>
    </row>
    <row r="41" spans="3:12" ht="18.600000000000001" customHeight="1">
      <c r="C41" s="54" t="s">
        <v>45</v>
      </c>
      <c r="D41" s="28">
        <v>110255</v>
      </c>
      <c r="E41" s="11" t="s">
        <v>84</v>
      </c>
      <c r="F41" s="10" t="s">
        <v>93</v>
      </c>
      <c r="G41" s="15" t="s">
        <v>17</v>
      </c>
      <c r="H41" s="6">
        <v>56.43</v>
      </c>
      <c r="I41" s="6">
        <v>197.82</v>
      </c>
      <c r="J41" s="6">
        <f>I41*0.3</f>
        <v>59.345999999999997</v>
      </c>
      <c r="K41" s="9">
        <f>I41+J41</f>
        <v>257.166</v>
      </c>
      <c r="L41" s="49">
        <f>K41*H41</f>
        <v>14511.87738</v>
      </c>
    </row>
    <row r="42" spans="3:12" ht="30.75" hidden="1" customHeight="1">
      <c r="C42" s="54"/>
      <c r="D42" s="28"/>
      <c r="E42" s="11"/>
      <c r="F42" s="10"/>
      <c r="G42" s="15"/>
      <c r="H42" s="6"/>
      <c r="I42" s="6"/>
      <c r="J42" s="6"/>
      <c r="K42" s="9"/>
      <c r="L42" s="49"/>
    </row>
    <row r="43" spans="3:12" ht="23.4" customHeight="1">
      <c r="C43" s="53" t="s">
        <v>46</v>
      </c>
      <c r="D43" s="28">
        <v>103669</v>
      </c>
      <c r="E43" s="11" t="s">
        <v>9</v>
      </c>
      <c r="F43" s="10" t="s">
        <v>48</v>
      </c>
      <c r="G43" s="15" t="s">
        <v>25</v>
      </c>
      <c r="H43" s="6">
        <v>6.92</v>
      </c>
      <c r="I43" s="6">
        <v>1111.51</v>
      </c>
      <c r="J43" s="6">
        <f>I43*0.3</f>
        <v>333.45299999999997</v>
      </c>
      <c r="K43" s="9">
        <f>I43+J43</f>
        <v>1444.963</v>
      </c>
      <c r="L43" s="49">
        <f>K43*H43</f>
        <v>9999.1439599999994</v>
      </c>
    </row>
    <row r="44" spans="3:12">
      <c r="C44" s="53"/>
      <c r="D44" s="219"/>
      <c r="E44" s="22"/>
      <c r="F44" s="26" t="s">
        <v>49</v>
      </c>
      <c r="G44" s="27"/>
      <c r="H44" s="6"/>
      <c r="I44" s="6"/>
      <c r="J44" s="6">
        <v>0</v>
      </c>
      <c r="K44" s="9"/>
      <c r="L44" s="49"/>
    </row>
    <row r="45" spans="3:12" ht="28.5" customHeight="1">
      <c r="C45" s="54" t="s">
        <v>111</v>
      </c>
      <c r="D45" s="28">
        <v>92270</v>
      </c>
      <c r="E45" s="11" t="s">
        <v>9</v>
      </c>
      <c r="F45" s="10" t="s">
        <v>51</v>
      </c>
      <c r="G45" s="15" t="s">
        <v>17</v>
      </c>
      <c r="H45" s="6">
        <v>68.75</v>
      </c>
      <c r="I45" s="6">
        <v>162.79</v>
      </c>
      <c r="J45" s="6">
        <f>I45*0.3</f>
        <v>48.836999999999996</v>
      </c>
      <c r="K45" s="9">
        <f>I45+J45</f>
        <v>211.62699999999998</v>
      </c>
      <c r="L45" s="49">
        <f>K45*H45</f>
        <v>14549.356249999999</v>
      </c>
    </row>
    <row r="46" spans="3:12" ht="19.8" customHeight="1">
      <c r="C46" s="53" t="s">
        <v>47</v>
      </c>
      <c r="D46" s="28">
        <v>92917</v>
      </c>
      <c r="E46" s="11" t="s">
        <v>9</v>
      </c>
      <c r="F46" s="10" t="s">
        <v>85</v>
      </c>
      <c r="G46" s="15" t="s">
        <v>38</v>
      </c>
      <c r="H46" s="6">
        <v>262.27999999999997</v>
      </c>
      <c r="I46" s="233">
        <v>14.98</v>
      </c>
      <c r="J46" s="6">
        <f>I46*0.3</f>
        <v>4.4939999999999998</v>
      </c>
      <c r="K46" s="9">
        <f>I46+J46</f>
        <v>19.474</v>
      </c>
      <c r="L46" s="49">
        <f>K46*H46</f>
        <v>5107.6407199999994</v>
      </c>
    </row>
    <row r="47" spans="3:12" ht="19.2" customHeight="1">
      <c r="C47" s="54" t="s">
        <v>50</v>
      </c>
      <c r="D47" s="28">
        <v>92915</v>
      </c>
      <c r="E47" s="11" t="s">
        <v>9</v>
      </c>
      <c r="F47" s="10" t="s">
        <v>86</v>
      </c>
      <c r="G47" s="15" t="s">
        <v>38</v>
      </c>
      <c r="H47" s="6">
        <v>107.37</v>
      </c>
      <c r="I47" s="6">
        <v>17.13</v>
      </c>
      <c r="J47" s="6">
        <f>I47*0.3</f>
        <v>5.1389999999999993</v>
      </c>
      <c r="K47" s="9">
        <f>I47+J47</f>
        <v>22.268999999999998</v>
      </c>
      <c r="L47" s="49">
        <f>K47*H47</f>
        <v>2391.0225299999997</v>
      </c>
    </row>
    <row r="48" spans="3:12" ht="37.5" hidden="1" customHeight="1">
      <c r="C48" s="54"/>
      <c r="D48" s="28"/>
      <c r="E48" s="11"/>
      <c r="F48" s="10"/>
      <c r="G48" s="15"/>
      <c r="H48" s="6"/>
      <c r="I48" s="6"/>
      <c r="J48" s="6"/>
      <c r="K48" s="9"/>
      <c r="L48" s="49"/>
    </row>
    <row r="49" spans="3:12" ht="28.5" customHeight="1">
      <c r="C49" s="53" t="s">
        <v>52</v>
      </c>
      <c r="D49" s="28">
        <v>103682</v>
      </c>
      <c r="E49" s="11" t="s">
        <v>9</v>
      </c>
      <c r="F49" s="10" t="s">
        <v>53</v>
      </c>
      <c r="G49" s="15" t="s">
        <v>25</v>
      </c>
      <c r="H49" s="6">
        <v>2.37</v>
      </c>
      <c r="I49" s="6">
        <v>1127.28</v>
      </c>
      <c r="J49" s="6">
        <f>I49*0.3</f>
        <v>338.18399999999997</v>
      </c>
      <c r="K49" s="9">
        <f>I49+J49</f>
        <v>1465.4639999999999</v>
      </c>
      <c r="L49" s="49">
        <f>K49*H49</f>
        <v>3473.14968</v>
      </c>
    </row>
    <row r="50" spans="3:12" ht="15" thickBot="1">
      <c r="C50" s="241" t="s">
        <v>54</v>
      </c>
      <c r="D50" s="242"/>
      <c r="E50" s="242"/>
      <c r="F50" s="242"/>
      <c r="G50" s="242"/>
      <c r="H50" s="242"/>
      <c r="I50" s="242"/>
      <c r="J50" s="242"/>
      <c r="K50" s="242"/>
      <c r="L50" s="169">
        <f>SUM(L33:L49)</f>
        <v>92944.620599999995</v>
      </c>
    </row>
    <row r="51" spans="3:12" ht="15" thickBot="1">
      <c r="C51" s="183" t="s">
        <v>55</v>
      </c>
      <c r="D51" s="184"/>
      <c r="E51" s="184"/>
      <c r="F51" s="185" t="s">
        <v>56</v>
      </c>
      <c r="G51" s="185"/>
      <c r="H51" s="186"/>
      <c r="I51" s="186"/>
      <c r="J51" s="186"/>
      <c r="K51" s="186"/>
      <c r="L51" s="187">
        <f>L54</f>
        <v>35206.073499999999</v>
      </c>
    </row>
    <row r="52" spans="3:12">
      <c r="C52" s="188" t="s">
        <v>57</v>
      </c>
      <c r="D52" s="216">
        <v>103328</v>
      </c>
      <c r="E52" s="172" t="s">
        <v>9</v>
      </c>
      <c r="F52" s="173" t="s">
        <v>102</v>
      </c>
      <c r="G52" s="4" t="s">
        <v>17</v>
      </c>
      <c r="H52" s="174">
        <v>314.5</v>
      </c>
      <c r="I52" s="174">
        <v>86.11</v>
      </c>
      <c r="J52" s="174">
        <f>I52*0.3</f>
        <v>25.832999999999998</v>
      </c>
      <c r="K52" s="175">
        <f>I52+J52</f>
        <v>111.943</v>
      </c>
      <c r="L52" s="176">
        <f>K52*H52</f>
        <v>35206.073499999999</v>
      </c>
    </row>
    <row r="53" spans="3:12" ht="57.75" hidden="1" customHeight="1">
      <c r="C53" s="52" t="s">
        <v>57</v>
      </c>
      <c r="D53" s="11">
        <v>103318</v>
      </c>
      <c r="E53" s="11" t="s">
        <v>9</v>
      </c>
      <c r="F53" s="10" t="s">
        <v>90</v>
      </c>
      <c r="G53" s="1" t="s">
        <v>17</v>
      </c>
      <c r="H53" s="6"/>
      <c r="I53" s="6">
        <v>97.75</v>
      </c>
      <c r="J53" s="6">
        <f>I53*0.3</f>
        <v>29.324999999999999</v>
      </c>
      <c r="K53" s="9">
        <f>I53+J53</f>
        <v>127.075</v>
      </c>
      <c r="L53" s="49">
        <f>K53*H53</f>
        <v>0</v>
      </c>
    </row>
    <row r="54" spans="3:12" ht="15" thickBot="1">
      <c r="C54" s="241" t="s">
        <v>58</v>
      </c>
      <c r="D54" s="242"/>
      <c r="E54" s="242"/>
      <c r="F54" s="242"/>
      <c r="G54" s="243"/>
      <c r="H54" s="243"/>
      <c r="I54" s="243"/>
      <c r="J54" s="243"/>
      <c r="K54" s="243"/>
      <c r="L54" s="169">
        <f>SUM(L52:L53)</f>
        <v>35206.073499999999</v>
      </c>
    </row>
    <row r="55" spans="3:12" ht="15" thickBot="1">
      <c r="C55" s="183" t="s">
        <v>59</v>
      </c>
      <c r="D55" s="184"/>
      <c r="E55" s="184"/>
      <c r="F55" s="185" t="s">
        <v>60</v>
      </c>
      <c r="G55" s="185"/>
      <c r="H55" s="186"/>
      <c r="I55" s="186"/>
      <c r="J55" s="186"/>
      <c r="K55" s="186"/>
      <c r="L55" s="187">
        <f>L58</f>
        <v>107695.76155000002</v>
      </c>
    </row>
    <row r="56" spans="3:12" ht="26.4">
      <c r="C56" s="51" t="s">
        <v>61</v>
      </c>
      <c r="D56" s="57">
        <v>4948</v>
      </c>
      <c r="E56" s="11" t="s">
        <v>9</v>
      </c>
      <c r="F56" s="10" t="s">
        <v>91</v>
      </c>
      <c r="G56" s="1" t="s">
        <v>17</v>
      </c>
      <c r="H56" s="6">
        <v>16.12</v>
      </c>
      <c r="I56" s="6">
        <v>667.45</v>
      </c>
      <c r="J56" s="6">
        <f>I56*0.3</f>
        <v>200.23500000000001</v>
      </c>
      <c r="K56" s="9">
        <f>I56+J56</f>
        <v>867.68500000000006</v>
      </c>
      <c r="L56" s="49">
        <f>K56*H56</f>
        <v>13987.082200000003</v>
      </c>
    </row>
    <row r="57" spans="3:12" ht="18" customHeight="1">
      <c r="C57" s="51" t="s">
        <v>112</v>
      </c>
      <c r="D57" s="57">
        <v>90825</v>
      </c>
      <c r="E57" s="11" t="s">
        <v>84</v>
      </c>
      <c r="F57" s="10" t="s">
        <v>92</v>
      </c>
      <c r="G57" s="1" t="s">
        <v>17</v>
      </c>
      <c r="H57" s="6">
        <v>176.55</v>
      </c>
      <c r="I57" s="6">
        <v>408.29</v>
      </c>
      <c r="J57" s="6">
        <f>I57*0.3</f>
        <v>122.48699999999999</v>
      </c>
      <c r="K57" s="9">
        <f>I57+J57</f>
        <v>530.77700000000004</v>
      </c>
      <c r="L57" s="49">
        <f>K57*H57</f>
        <v>93708.67935000002</v>
      </c>
    </row>
    <row r="58" spans="3:12" ht="15" thickBot="1">
      <c r="C58" s="241" t="s">
        <v>62</v>
      </c>
      <c r="D58" s="242"/>
      <c r="E58" s="242"/>
      <c r="F58" s="242"/>
      <c r="G58" s="243"/>
      <c r="H58" s="243"/>
      <c r="I58" s="243"/>
      <c r="J58" s="243"/>
      <c r="K58" s="243"/>
      <c r="L58" s="169">
        <f>SUM(L56:L57)</f>
        <v>107695.76155000002</v>
      </c>
    </row>
    <row r="59" spans="3:12" ht="15" thickBot="1">
      <c r="C59" s="183" t="s">
        <v>63</v>
      </c>
      <c r="D59" s="184"/>
      <c r="E59" s="184"/>
      <c r="F59" s="185" t="s">
        <v>64</v>
      </c>
      <c r="G59" s="185"/>
      <c r="H59" s="186"/>
      <c r="I59" s="186"/>
      <c r="J59" s="186"/>
      <c r="K59" s="186"/>
      <c r="L59" s="187">
        <f>L61</f>
        <v>6503.1329999999998</v>
      </c>
    </row>
    <row r="60" spans="3:12" ht="16.8" customHeight="1">
      <c r="C60" s="188" t="s">
        <v>65</v>
      </c>
      <c r="D60" s="216">
        <v>98557</v>
      </c>
      <c r="E60" s="172" t="s">
        <v>9</v>
      </c>
      <c r="F60" s="173" t="s">
        <v>66</v>
      </c>
      <c r="G60" s="13" t="s">
        <v>17</v>
      </c>
      <c r="H60" s="174">
        <v>124.5</v>
      </c>
      <c r="I60" s="233">
        <v>40.18</v>
      </c>
      <c r="J60" s="174">
        <f>I60*0.3</f>
        <v>12.054</v>
      </c>
      <c r="K60" s="175">
        <f>I60+J60</f>
        <v>52.234000000000002</v>
      </c>
      <c r="L60" s="176">
        <f>K60*H60</f>
        <v>6503.1329999999998</v>
      </c>
    </row>
    <row r="61" spans="3:12" ht="15" thickBot="1">
      <c r="C61" s="241" t="s">
        <v>67</v>
      </c>
      <c r="D61" s="242"/>
      <c r="E61" s="242"/>
      <c r="F61" s="242"/>
      <c r="G61" s="242"/>
      <c r="H61" s="242"/>
      <c r="I61" s="242"/>
      <c r="J61" s="242"/>
      <c r="K61" s="242"/>
      <c r="L61" s="169">
        <f>SUM(L60)</f>
        <v>6503.1329999999998</v>
      </c>
    </row>
    <row r="62" spans="3:12" ht="15" thickBot="1">
      <c r="C62" s="183" t="s">
        <v>68</v>
      </c>
      <c r="D62" s="184"/>
      <c r="E62" s="184"/>
      <c r="F62" s="185" t="s">
        <v>69</v>
      </c>
      <c r="G62" s="185"/>
      <c r="H62" s="186"/>
      <c r="I62" s="186"/>
      <c r="J62" s="186"/>
      <c r="K62" s="186"/>
      <c r="L62" s="187">
        <f>L65</f>
        <v>35189.323259999997</v>
      </c>
    </row>
    <row r="63" spans="3:12" ht="18" customHeight="1">
      <c r="C63" s="170" t="s">
        <v>70</v>
      </c>
      <c r="D63" s="218">
        <v>110143</v>
      </c>
      <c r="E63" s="182" t="s">
        <v>84</v>
      </c>
      <c r="F63" s="3" t="s">
        <v>71</v>
      </c>
      <c r="G63" s="4" t="s">
        <v>17</v>
      </c>
      <c r="H63" s="174">
        <v>464.38</v>
      </c>
      <c r="I63" s="174">
        <v>13.97</v>
      </c>
      <c r="J63" s="174">
        <f>I63*0.3</f>
        <v>4.1909999999999998</v>
      </c>
      <c r="K63" s="175">
        <f>I63+J63</f>
        <v>18.161000000000001</v>
      </c>
      <c r="L63" s="176">
        <f>K63*H63</f>
        <v>8433.6051800000005</v>
      </c>
    </row>
    <row r="64" spans="3:12" ht="28.2" customHeight="1">
      <c r="C64" s="51" t="s">
        <v>73</v>
      </c>
      <c r="D64" s="217">
        <v>87529</v>
      </c>
      <c r="E64" s="28" t="s">
        <v>9</v>
      </c>
      <c r="F64" s="7" t="s">
        <v>74</v>
      </c>
      <c r="G64" s="1" t="s">
        <v>17</v>
      </c>
      <c r="H64" s="6">
        <v>464.38</v>
      </c>
      <c r="I64" s="6">
        <v>44.32</v>
      </c>
      <c r="J64" s="6">
        <f>I64*0.3</f>
        <v>13.295999999999999</v>
      </c>
      <c r="K64" s="9">
        <f>I64+J64</f>
        <v>57.616</v>
      </c>
      <c r="L64" s="49">
        <f>K64*H64</f>
        <v>26755.718079999999</v>
      </c>
    </row>
    <row r="65" spans="3:12" ht="15" thickBot="1">
      <c r="C65" s="241" t="s">
        <v>75</v>
      </c>
      <c r="D65" s="242"/>
      <c r="E65" s="242"/>
      <c r="F65" s="242"/>
      <c r="G65" s="242"/>
      <c r="H65" s="242"/>
      <c r="I65" s="242"/>
      <c r="J65" s="242"/>
      <c r="K65" s="242"/>
      <c r="L65" s="169">
        <f>SUM(L63:L64)</f>
        <v>35189.323259999997</v>
      </c>
    </row>
    <row r="66" spans="3:12" ht="15" thickBot="1">
      <c r="C66" s="183" t="s">
        <v>76</v>
      </c>
      <c r="D66" s="184"/>
      <c r="E66" s="184"/>
      <c r="F66" s="185" t="s">
        <v>77</v>
      </c>
      <c r="G66" s="185"/>
      <c r="H66" s="186"/>
      <c r="I66" s="186"/>
      <c r="J66" s="186"/>
      <c r="K66" s="186"/>
      <c r="L66" s="187">
        <f>L71</f>
        <v>36914.5101</v>
      </c>
    </row>
    <row r="67" spans="3:12" ht="21.6" customHeight="1">
      <c r="C67" s="170" t="s">
        <v>78</v>
      </c>
      <c r="D67" s="216">
        <v>151285</v>
      </c>
      <c r="E67" s="182" t="s">
        <v>84</v>
      </c>
      <c r="F67" s="173" t="s">
        <v>103</v>
      </c>
      <c r="G67" s="4" t="s">
        <v>17</v>
      </c>
      <c r="H67" s="174">
        <v>464.38</v>
      </c>
      <c r="I67" s="174">
        <v>51.55</v>
      </c>
      <c r="J67" s="174">
        <f t="shared" ref="J67:J70" si="0">I67*0.3</f>
        <v>15.464999999999998</v>
      </c>
      <c r="K67" s="175">
        <f t="shared" ref="K67:K70" si="1">I67+J67</f>
        <v>67.015000000000001</v>
      </c>
      <c r="L67" s="176">
        <f t="shared" ref="L67:L70" si="2">K67*H67</f>
        <v>31120.4257</v>
      </c>
    </row>
    <row r="68" spans="3:12" ht="30" hidden="1" customHeight="1">
      <c r="C68" s="51" t="s">
        <v>72</v>
      </c>
      <c r="D68" s="57">
        <v>96130</v>
      </c>
      <c r="E68" s="28" t="s">
        <v>9</v>
      </c>
      <c r="F68" s="10" t="s">
        <v>79</v>
      </c>
      <c r="G68" s="1" t="s">
        <v>17</v>
      </c>
      <c r="H68" s="6">
        <v>0</v>
      </c>
      <c r="I68" s="6">
        <v>17.649999999999999</v>
      </c>
      <c r="J68" s="6">
        <f t="shared" si="0"/>
        <v>5.294999999999999</v>
      </c>
      <c r="K68" s="9">
        <f t="shared" si="1"/>
        <v>22.944999999999997</v>
      </c>
      <c r="L68" s="49">
        <f t="shared" si="2"/>
        <v>0</v>
      </c>
    </row>
    <row r="69" spans="3:12" ht="30" hidden="1" customHeight="1">
      <c r="C69" s="51" t="s">
        <v>80</v>
      </c>
      <c r="D69" s="57">
        <v>95626</v>
      </c>
      <c r="E69" s="28" t="s">
        <v>9</v>
      </c>
      <c r="F69" s="10" t="s">
        <v>81</v>
      </c>
      <c r="G69" s="1" t="s">
        <v>17</v>
      </c>
      <c r="H69" s="6">
        <v>0</v>
      </c>
      <c r="I69" s="6">
        <v>16.98</v>
      </c>
      <c r="J69" s="6">
        <f t="shared" ref="J69" si="3">I69*0.3</f>
        <v>5.0940000000000003</v>
      </c>
      <c r="K69" s="9">
        <f t="shared" ref="K69" si="4">I69+J69</f>
        <v>22.074000000000002</v>
      </c>
      <c r="L69" s="49">
        <f t="shared" ref="L69" si="5">K69*H69</f>
        <v>0</v>
      </c>
    </row>
    <row r="70" spans="3:12" ht="25.8" customHeight="1">
      <c r="C70" s="51" t="s">
        <v>72</v>
      </c>
      <c r="D70" s="57">
        <v>100725</v>
      </c>
      <c r="E70" s="11" t="s">
        <v>9</v>
      </c>
      <c r="F70" s="10" t="s">
        <v>101</v>
      </c>
      <c r="G70" s="11" t="s">
        <v>17</v>
      </c>
      <c r="H70" s="6">
        <v>187.9</v>
      </c>
      <c r="I70" s="6">
        <v>23.72</v>
      </c>
      <c r="J70" s="6">
        <f t="shared" si="0"/>
        <v>7.1159999999999997</v>
      </c>
      <c r="K70" s="9">
        <f t="shared" si="1"/>
        <v>30.835999999999999</v>
      </c>
      <c r="L70" s="49">
        <f t="shared" si="2"/>
        <v>5794.0843999999997</v>
      </c>
    </row>
    <row r="71" spans="3:12" ht="18" customHeight="1" thickBot="1">
      <c r="C71" s="241" t="s">
        <v>82</v>
      </c>
      <c r="D71" s="242"/>
      <c r="E71" s="242"/>
      <c r="F71" s="242"/>
      <c r="G71" s="242"/>
      <c r="H71" s="242"/>
      <c r="I71" s="242"/>
      <c r="J71" s="242"/>
      <c r="K71" s="242"/>
      <c r="L71" s="169">
        <f>SUM(L67:L70)</f>
        <v>36914.5101</v>
      </c>
    </row>
    <row r="72" spans="3:12" ht="18.600000000000001" customHeight="1" thickBot="1">
      <c r="C72" s="183" t="s">
        <v>95</v>
      </c>
      <c r="D72" s="184"/>
      <c r="E72" s="184"/>
      <c r="F72" s="185" t="s">
        <v>94</v>
      </c>
      <c r="G72" s="185"/>
      <c r="H72" s="186"/>
      <c r="I72" s="186"/>
      <c r="J72" s="186"/>
      <c r="K72" s="186"/>
      <c r="L72" s="187">
        <f>L76</f>
        <v>73225.695399999997</v>
      </c>
    </row>
    <row r="73" spans="3:12" ht="26.25" hidden="1" customHeight="1">
      <c r="C73" s="170" t="s">
        <v>96</v>
      </c>
      <c r="D73" s="172">
        <v>51172</v>
      </c>
      <c r="E73" s="182" t="s">
        <v>84</v>
      </c>
      <c r="F73" s="173" t="s">
        <v>104</v>
      </c>
      <c r="G73" s="4" t="s">
        <v>2</v>
      </c>
      <c r="H73" s="174">
        <v>0</v>
      </c>
      <c r="I73" s="174">
        <v>7.24</v>
      </c>
      <c r="J73" s="174">
        <f t="shared" ref="J73" si="6">I73*0.3</f>
        <v>2.1720000000000002</v>
      </c>
      <c r="K73" s="175">
        <f t="shared" ref="K73" si="7">I73+J73</f>
        <v>9.4120000000000008</v>
      </c>
      <c r="L73" s="176">
        <f t="shared" ref="L73" si="8">K73*H73</f>
        <v>0</v>
      </c>
    </row>
    <row r="74" spans="3:12" ht="18" customHeight="1">
      <c r="C74" s="51" t="s">
        <v>96</v>
      </c>
      <c r="D74" s="57">
        <v>51172</v>
      </c>
      <c r="E74" s="28" t="s">
        <v>84</v>
      </c>
      <c r="F74" s="11" t="s">
        <v>104</v>
      </c>
      <c r="G74" s="15" t="s">
        <v>25</v>
      </c>
      <c r="H74" s="6">
        <v>5.8</v>
      </c>
      <c r="I74" s="231">
        <v>3414.85</v>
      </c>
      <c r="J74" s="6">
        <f>I74*0.3</f>
        <v>1024.4549999999999</v>
      </c>
      <c r="K74" s="9">
        <f>I74+J74</f>
        <v>4439.3050000000003</v>
      </c>
      <c r="L74" s="49">
        <f>K74*H74</f>
        <v>25747.969000000001</v>
      </c>
    </row>
    <row r="75" spans="3:12" ht="16.8" customHeight="1">
      <c r="C75" s="51" t="s">
        <v>97</v>
      </c>
      <c r="D75" s="28">
        <v>130521</v>
      </c>
      <c r="E75" s="11" t="s">
        <v>84</v>
      </c>
      <c r="F75" s="11" t="s">
        <v>105</v>
      </c>
      <c r="G75" s="15" t="s">
        <v>17</v>
      </c>
      <c r="H75" s="6">
        <v>398.4</v>
      </c>
      <c r="I75" s="6">
        <v>91.67</v>
      </c>
      <c r="J75" s="6">
        <f>I75*0.3</f>
        <v>27.501000000000001</v>
      </c>
      <c r="K75" s="9">
        <f>I75+J75</f>
        <v>119.17100000000001</v>
      </c>
      <c r="L75" s="49">
        <f>K75*H75</f>
        <v>47477.7264</v>
      </c>
    </row>
    <row r="76" spans="3:12" ht="19.2" customHeight="1" thickBot="1">
      <c r="C76" s="241" t="s">
        <v>108</v>
      </c>
      <c r="D76" s="242"/>
      <c r="E76" s="242"/>
      <c r="F76" s="242"/>
      <c r="G76" s="242"/>
      <c r="H76" s="242"/>
      <c r="I76" s="242"/>
      <c r="J76" s="242"/>
      <c r="K76" s="242"/>
      <c r="L76" s="169">
        <f>SUM(L74:L75)</f>
        <v>73225.695399999997</v>
      </c>
    </row>
    <row r="77" spans="3:12" ht="18" customHeight="1" thickBot="1">
      <c r="C77" s="177" t="s">
        <v>109</v>
      </c>
      <c r="D77" s="178"/>
      <c r="E77" s="178"/>
      <c r="F77" s="179" t="s">
        <v>106</v>
      </c>
      <c r="G77" s="179"/>
      <c r="H77" s="180"/>
      <c r="I77" s="180"/>
      <c r="J77" s="180"/>
      <c r="K77" s="180"/>
      <c r="L77" s="181">
        <f>L80</f>
        <v>2489.5</v>
      </c>
    </row>
    <row r="78" spans="3:12" ht="18.600000000000001" customHeight="1">
      <c r="C78" s="170" t="s">
        <v>110</v>
      </c>
      <c r="D78" s="182">
        <v>270220</v>
      </c>
      <c r="E78" s="172" t="s">
        <v>84</v>
      </c>
      <c r="F78" s="172" t="s">
        <v>107</v>
      </c>
      <c r="G78" s="171" t="s">
        <v>17</v>
      </c>
      <c r="H78" s="174">
        <v>250</v>
      </c>
      <c r="I78" s="232">
        <v>7.66</v>
      </c>
      <c r="J78" s="174">
        <f>I78*0.3</f>
        <v>2.298</v>
      </c>
      <c r="K78" s="175">
        <f>I78+J78</f>
        <v>9.9580000000000002</v>
      </c>
      <c r="L78" s="176">
        <f>K78*H78</f>
        <v>2489.5</v>
      </c>
    </row>
    <row r="79" spans="3:12" ht="26.25" hidden="1" customHeight="1">
      <c r="C79" s="54"/>
      <c r="D79" s="15"/>
      <c r="E79" s="11"/>
      <c r="F79" s="10"/>
      <c r="G79" s="15"/>
      <c r="H79" s="6"/>
      <c r="I79" s="6"/>
      <c r="J79" s="6"/>
      <c r="K79" s="9"/>
      <c r="L79" s="49"/>
    </row>
    <row r="80" spans="3:12">
      <c r="C80" s="260" t="s">
        <v>208</v>
      </c>
      <c r="D80" s="261"/>
      <c r="E80" s="261"/>
      <c r="F80" s="261"/>
      <c r="G80" s="261"/>
      <c r="H80" s="261"/>
      <c r="I80" s="261"/>
      <c r="J80" s="261"/>
      <c r="K80" s="261"/>
      <c r="L80" s="50">
        <f>SUM(L78:L79)</f>
        <v>2489.5</v>
      </c>
    </row>
    <row r="81" spans="3:12" ht="15" thickBot="1">
      <c r="C81" s="55"/>
      <c r="D81" s="12"/>
      <c r="E81" s="12"/>
      <c r="F81" s="12"/>
      <c r="G81" s="12"/>
      <c r="H81" s="12"/>
      <c r="I81" s="12"/>
      <c r="J81" s="12"/>
      <c r="K81" s="12"/>
      <c r="L81" s="56"/>
    </row>
    <row r="82" spans="3:12" ht="15" thickBot="1">
      <c r="C82" s="257" t="s">
        <v>83</v>
      </c>
      <c r="D82" s="258"/>
      <c r="E82" s="258"/>
      <c r="F82" s="259"/>
      <c r="G82" s="259"/>
      <c r="H82" s="259"/>
      <c r="I82" s="259"/>
      <c r="J82" s="259"/>
      <c r="K82" s="259"/>
      <c r="L82" s="198">
        <f>L72+L66+L62+L59+L55+L51+L30+L24+L20+L77</f>
        <v>407368.00663000008</v>
      </c>
    </row>
  </sheetData>
  <mergeCells count="15">
    <mergeCell ref="C82:K82"/>
    <mergeCell ref="C80:K80"/>
    <mergeCell ref="C58:K58"/>
    <mergeCell ref="C61:K61"/>
    <mergeCell ref="C65:K65"/>
    <mergeCell ref="C71:K71"/>
    <mergeCell ref="C76:K76"/>
    <mergeCell ref="C50:K50"/>
    <mergeCell ref="C54:K54"/>
    <mergeCell ref="C29:K29"/>
    <mergeCell ref="C23:K23"/>
    <mergeCell ref="H13:K13"/>
    <mergeCell ref="G14:L14"/>
    <mergeCell ref="C12:E16"/>
    <mergeCell ref="I16:K16"/>
  </mergeCells>
  <phoneticPr fontId="28" type="noConversion"/>
  <pageMargins left="0.51181102362204722" right="0.51181102362204722" top="0.78740157480314965" bottom="0.78740157480314965" header="0.31496062992125984" footer="0.31496062992125984"/>
  <pageSetup paperSize="9" scale="51" orientation="portrait" horizontalDpi="0" verticalDpi="0" r:id="rId1"/>
  <rowBreaks count="2" manualBreakCount="2">
    <brk id="11" max="16383" man="1"/>
    <brk id="12" max="16383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5"/>
  <sheetViews>
    <sheetView topLeftCell="A6" zoomScaleNormal="100" workbookViewId="0">
      <selection activeCell="G35" sqref="G35"/>
    </sheetView>
  </sheetViews>
  <sheetFormatPr defaultRowHeight="14.4"/>
  <cols>
    <col min="1" max="1" width="5.33203125" customWidth="1"/>
    <col min="2" max="2" width="38.88671875" customWidth="1"/>
    <col min="3" max="3" width="12" customWidth="1"/>
    <col min="4" max="4" width="12.44140625" customWidth="1"/>
    <col min="5" max="5" width="11.5546875" customWidth="1"/>
    <col min="6" max="6" width="12.44140625" customWidth="1"/>
    <col min="7" max="7" width="11.5546875" customWidth="1"/>
    <col min="9" max="9" width="11.109375" customWidth="1"/>
  </cols>
  <sheetData>
    <row r="1" spans="1:9" ht="21" customHeight="1">
      <c r="A1" s="268" t="s">
        <v>113</v>
      </c>
      <c r="B1" s="269"/>
      <c r="C1" s="269"/>
      <c r="D1" s="269"/>
      <c r="E1" s="269"/>
      <c r="F1" s="201"/>
      <c r="G1" s="202"/>
    </row>
    <row r="2" spans="1:9">
      <c r="A2" s="270"/>
      <c r="B2" s="271"/>
      <c r="C2" s="271"/>
      <c r="D2" s="271"/>
      <c r="E2" s="271"/>
      <c r="G2" s="203"/>
    </row>
    <row r="3" spans="1:9" ht="14.4" customHeight="1">
      <c r="A3" s="270"/>
      <c r="B3" s="271"/>
      <c r="C3" s="271"/>
      <c r="D3" s="271"/>
      <c r="E3" s="271"/>
      <c r="F3" s="234"/>
      <c r="G3" s="204"/>
    </row>
    <row r="4" spans="1:9" ht="15" customHeight="1" thickBot="1">
      <c r="A4" s="272"/>
      <c r="B4" s="273"/>
      <c r="C4" s="273"/>
      <c r="D4" s="273"/>
      <c r="E4" s="273"/>
      <c r="F4" s="199"/>
      <c r="G4" s="200"/>
    </row>
    <row r="5" spans="1:9" ht="15" thickBot="1">
      <c r="A5" s="235"/>
      <c r="B5" s="236"/>
      <c r="C5" s="237"/>
      <c r="D5" s="238"/>
      <c r="E5" s="102"/>
      <c r="F5" s="236"/>
      <c r="G5" s="128"/>
    </row>
    <row r="6" spans="1:9">
      <c r="A6" s="93" t="s">
        <v>204</v>
      </c>
      <c r="B6" s="94"/>
      <c r="C6" s="103"/>
      <c r="D6" s="104"/>
      <c r="E6" s="105"/>
      <c r="F6" s="106"/>
      <c r="G6" s="127"/>
    </row>
    <row r="7" spans="1:9">
      <c r="A7" s="95" t="s">
        <v>197</v>
      </c>
      <c r="B7" s="239"/>
      <c r="C7" s="237"/>
      <c r="D7" s="238"/>
      <c r="E7" s="107"/>
      <c r="F7" s="240"/>
      <c r="G7" s="128"/>
    </row>
    <row r="8" spans="1:9" ht="15" thickBot="1">
      <c r="A8" s="96" t="s">
        <v>198</v>
      </c>
      <c r="B8" s="97"/>
      <c r="C8" s="108"/>
      <c r="D8" s="109"/>
      <c r="E8" s="110"/>
      <c r="F8" s="111"/>
      <c r="G8" s="129"/>
    </row>
    <row r="9" spans="1:9" ht="15" thickBot="1">
      <c r="A9" s="95"/>
      <c r="B9" s="239"/>
      <c r="C9" s="237"/>
      <c r="D9" s="238"/>
      <c r="E9" s="107"/>
      <c r="F9" s="236"/>
      <c r="G9" s="128"/>
    </row>
    <row r="10" spans="1:9" ht="16.2" thickBot="1">
      <c r="A10" s="262" t="s">
        <v>199</v>
      </c>
      <c r="B10" s="263"/>
      <c r="C10" s="263"/>
      <c r="D10" s="263"/>
      <c r="E10" s="263"/>
      <c r="F10" s="263"/>
      <c r="G10" s="264"/>
    </row>
    <row r="11" spans="1:9" ht="15" thickBot="1">
      <c r="A11" s="205"/>
      <c r="B11" s="206"/>
      <c r="C11" s="206"/>
      <c r="D11" s="206"/>
      <c r="E11" s="206"/>
      <c r="F11" s="206"/>
      <c r="G11" s="207"/>
    </row>
    <row r="12" spans="1:9" ht="15" thickBot="1">
      <c r="A12" s="151" t="s">
        <v>3</v>
      </c>
      <c r="B12" s="156" t="s">
        <v>6</v>
      </c>
      <c r="C12" s="157" t="s">
        <v>12</v>
      </c>
      <c r="D12" s="158" t="s">
        <v>200</v>
      </c>
      <c r="E12" s="158">
        <v>1</v>
      </c>
      <c r="F12" s="158">
        <v>2</v>
      </c>
      <c r="G12" s="159">
        <v>3</v>
      </c>
    </row>
    <row r="13" spans="1:9">
      <c r="A13" s="98">
        <v>1</v>
      </c>
      <c r="B13" s="152" t="s">
        <v>14</v>
      </c>
      <c r="C13" s="153">
        <f>ORÇAMENTO!L20</f>
        <v>8710.1664000000001</v>
      </c>
      <c r="D13" s="154">
        <f>C13/C33</f>
        <v>2.138156717817848E-2</v>
      </c>
      <c r="E13" s="155">
        <v>1</v>
      </c>
      <c r="F13" s="160" t="s">
        <v>205</v>
      </c>
      <c r="G13" s="208" t="s">
        <v>205</v>
      </c>
    </row>
    <row r="14" spans="1:9">
      <c r="A14" s="98"/>
      <c r="B14" s="119"/>
      <c r="C14" s="112"/>
      <c r="D14" s="113"/>
      <c r="E14" s="100">
        <f>E13*$C$13</f>
        <v>8710.1664000000001</v>
      </c>
      <c r="F14" s="100" t="s">
        <v>205</v>
      </c>
      <c r="G14" s="209" t="s">
        <v>205</v>
      </c>
      <c r="I14" s="141"/>
    </row>
    <row r="15" spans="1:9">
      <c r="A15" s="98">
        <v>2</v>
      </c>
      <c r="B15" s="120" t="s">
        <v>202</v>
      </c>
      <c r="C15" s="112">
        <f>ORÇAMENTO!L24</f>
        <v>8489.222819999999</v>
      </c>
      <c r="D15" s="113">
        <f>C15/C33</f>
        <v>2.0839198665177708E-2</v>
      </c>
      <c r="E15" s="114">
        <v>1</v>
      </c>
      <c r="F15" s="130"/>
      <c r="G15" s="210"/>
    </row>
    <row r="16" spans="1:9">
      <c r="A16" s="98"/>
      <c r="B16" s="119"/>
      <c r="C16" s="112"/>
      <c r="D16" s="113"/>
      <c r="E16" s="100">
        <f>E15*$C$15</f>
        <v>8489.222819999999</v>
      </c>
      <c r="F16" s="100" t="s">
        <v>205</v>
      </c>
      <c r="G16" s="209"/>
      <c r="I16" s="82" t="s">
        <v>205</v>
      </c>
    </row>
    <row r="17" spans="1:9">
      <c r="A17" s="98">
        <v>3</v>
      </c>
      <c r="B17" s="120" t="s">
        <v>33</v>
      </c>
      <c r="C17" s="112">
        <f>ORÇAMENTO!L30</f>
        <v>92944.620599999995</v>
      </c>
      <c r="D17" s="113">
        <f>C17/C33</f>
        <v>0.22815886148962794</v>
      </c>
      <c r="E17" s="114">
        <v>0.75</v>
      </c>
      <c r="F17" s="138">
        <v>0.25</v>
      </c>
      <c r="G17" s="210"/>
    </row>
    <row r="18" spans="1:9">
      <c r="A18" s="98"/>
      <c r="B18" s="119"/>
      <c r="C18" s="112"/>
      <c r="D18" s="113"/>
      <c r="E18" s="100">
        <f>E17*$C$17</f>
        <v>69708.465449999989</v>
      </c>
      <c r="F18" s="100">
        <f>F17*$C$17</f>
        <v>23236.155149999999</v>
      </c>
      <c r="G18" s="209"/>
      <c r="I18" s="141" t="s">
        <v>205</v>
      </c>
    </row>
    <row r="19" spans="1:9" ht="26.4">
      <c r="A19" s="98">
        <v>4</v>
      </c>
      <c r="B19" s="131" t="s">
        <v>203</v>
      </c>
      <c r="C19" s="132">
        <f>ORÇAMENTO!L51</f>
        <v>35206.073499999999</v>
      </c>
      <c r="D19" s="133">
        <f>C19/C33</f>
        <v>8.6423265762194751E-2</v>
      </c>
      <c r="E19" s="134"/>
      <c r="F19" s="135">
        <v>1</v>
      </c>
      <c r="G19" s="211"/>
    </row>
    <row r="20" spans="1:9">
      <c r="A20" s="98"/>
      <c r="B20" s="119"/>
      <c r="C20" s="112"/>
      <c r="D20" s="113"/>
      <c r="E20" s="100"/>
      <c r="F20" s="100">
        <f>F19*C19</f>
        <v>35206.073499999999</v>
      </c>
      <c r="G20" s="209"/>
      <c r="I20" s="82" t="s">
        <v>205</v>
      </c>
    </row>
    <row r="21" spans="1:9">
      <c r="A21" s="98">
        <v>5</v>
      </c>
      <c r="B21" s="120" t="s">
        <v>60</v>
      </c>
      <c r="C21" s="112">
        <f>ORÇAMENTO!L55</f>
        <v>107695.76155000002</v>
      </c>
      <c r="D21" s="113">
        <f>C21/C33</f>
        <v>0.26436970944509353</v>
      </c>
      <c r="E21" s="136"/>
      <c r="F21" s="137">
        <v>0.5</v>
      </c>
      <c r="G21" s="212">
        <v>0.5</v>
      </c>
    </row>
    <row r="22" spans="1:9">
      <c r="A22" s="98"/>
      <c r="B22" s="119"/>
      <c r="C22" s="112"/>
      <c r="D22" s="113"/>
      <c r="E22" s="101"/>
      <c r="F22" s="100">
        <f>F21*$C$21</f>
        <v>53847.880775000012</v>
      </c>
      <c r="G22" s="209">
        <f>G21*$C$21</f>
        <v>53847.880775000012</v>
      </c>
      <c r="I22" s="141" t="s">
        <v>205</v>
      </c>
    </row>
    <row r="23" spans="1:9">
      <c r="A23" s="98">
        <v>6</v>
      </c>
      <c r="B23" s="120" t="s">
        <v>64</v>
      </c>
      <c r="C23" s="112">
        <f>ORÇAMENTO!L59</f>
        <v>6503.1329999999998</v>
      </c>
      <c r="D23" s="113">
        <f>C23/C33</f>
        <v>1.5963779418511379E-2</v>
      </c>
      <c r="E23" s="114">
        <v>1</v>
      </c>
      <c r="F23" s="161"/>
      <c r="G23" s="210"/>
    </row>
    <row r="24" spans="1:9">
      <c r="A24" s="98"/>
      <c r="B24" s="119"/>
      <c r="C24" s="112"/>
      <c r="D24" s="113"/>
      <c r="E24" s="100">
        <f>E23*C23</f>
        <v>6503.1329999999998</v>
      </c>
      <c r="F24" s="161"/>
      <c r="G24" s="209"/>
    </row>
    <row r="25" spans="1:9">
      <c r="A25" s="98">
        <v>7</v>
      </c>
      <c r="B25" s="120" t="s">
        <v>69</v>
      </c>
      <c r="C25" s="112">
        <f>ORÇAMENTO!L62</f>
        <v>35189.323259999997</v>
      </c>
      <c r="D25" s="113">
        <f>C25/C33</f>
        <v>8.6382147560157801E-2</v>
      </c>
      <c r="E25" s="99"/>
      <c r="F25" s="114">
        <v>0.5</v>
      </c>
      <c r="G25" s="212">
        <v>0.5</v>
      </c>
    </row>
    <row r="26" spans="1:9">
      <c r="A26" s="98"/>
      <c r="B26" s="119"/>
      <c r="C26" s="112"/>
      <c r="D26" s="113"/>
      <c r="E26" s="99"/>
      <c r="F26" s="100">
        <f>F25*$C$25</f>
        <v>17594.661629999999</v>
      </c>
      <c r="G26" s="209">
        <f>G25*$C$25</f>
        <v>17594.661629999999</v>
      </c>
    </row>
    <row r="27" spans="1:9">
      <c r="A27" s="98">
        <v>8</v>
      </c>
      <c r="B27" s="120" t="s">
        <v>77</v>
      </c>
      <c r="C27" s="112">
        <f>ORÇAMENTO!L66</f>
        <v>36914.5101</v>
      </c>
      <c r="D27" s="113">
        <f>C27/C33</f>
        <v>9.0617106643645515E-2</v>
      </c>
      <c r="E27" s="115"/>
      <c r="F27" s="115"/>
      <c r="G27" s="212">
        <v>1</v>
      </c>
    </row>
    <row r="28" spans="1:9">
      <c r="A28" s="98"/>
      <c r="B28" s="119"/>
      <c r="C28" s="112"/>
      <c r="D28" s="113"/>
      <c r="E28" s="100"/>
      <c r="F28" s="100"/>
      <c r="G28" s="209">
        <f>G27*C27</f>
        <v>36914.5101</v>
      </c>
    </row>
    <row r="29" spans="1:9">
      <c r="A29" s="98">
        <v>9</v>
      </c>
      <c r="B29" s="120" t="s">
        <v>94</v>
      </c>
      <c r="C29" s="112">
        <f>ORÇAMENTO!L72</f>
        <v>73225.695399999997</v>
      </c>
      <c r="D29" s="113">
        <f>C29/C33</f>
        <v>0.17975318190981227</v>
      </c>
      <c r="E29" s="100"/>
      <c r="F29" s="139">
        <v>0.5</v>
      </c>
      <c r="G29" s="212">
        <v>0.5</v>
      </c>
    </row>
    <row r="30" spans="1:9">
      <c r="A30" s="98"/>
      <c r="B30" s="119"/>
      <c r="C30" s="112"/>
      <c r="D30" s="113"/>
      <c r="E30" s="100"/>
      <c r="F30" s="140">
        <f>F29*$C$29</f>
        <v>36612.847699999998</v>
      </c>
      <c r="G30" s="213">
        <f>G29*$C$29</f>
        <v>36612.847699999998</v>
      </c>
    </row>
    <row r="31" spans="1:9">
      <c r="A31" s="98">
        <v>10</v>
      </c>
      <c r="B31" s="120" t="s">
        <v>106</v>
      </c>
      <c r="C31" s="112">
        <f>ORÇAMENTO!L77</f>
        <v>2489.5</v>
      </c>
      <c r="D31" s="113">
        <f>C31/C33</f>
        <v>6.1111819276007543E-3</v>
      </c>
      <c r="E31" s="100"/>
      <c r="F31" s="115"/>
      <c r="G31" s="214">
        <v>1</v>
      </c>
    </row>
    <row r="32" spans="1:9" ht="15" thickBot="1">
      <c r="A32" s="142"/>
      <c r="B32" s="143"/>
      <c r="C32" s="144"/>
      <c r="D32" s="145"/>
      <c r="E32" s="146"/>
      <c r="F32" s="147"/>
      <c r="G32" s="215">
        <f>G31*$C$31</f>
        <v>2489.5</v>
      </c>
    </row>
    <row r="33" spans="1:7" ht="15" thickBot="1">
      <c r="A33" s="265" t="s">
        <v>201</v>
      </c>
      <c r="B33" s="266"/>
      <c r="C33" s="116">
        <f>SUM(C13:C32)</f>
        <v>407368.00662999996</v>
      </c>
      <c r="D33" s="117">
        <f>SUM(D13:D32)</f>
        <v>1.0000000000000002</v>
      </c>
      <c r="E33" s="118">
        <f>E14+E16+E18+E24+E20+E22+E26+E28+E30+E32</f>
        <v>93410.987669999988</v>
      </c>
      <c r="F33" s="118">
        <f>F18+F20+F22+F26+F30</f>
        <v>166497.618755</v>
      </c>
      <c r="G33" s="148">
        <f>G22+G26+G28+G30+G32</f>
        <v>147459.40020500001</v>
      </c>
    </row>
    <row r="34" spans="1:7" ht="15" thickBot="1">
      <c r="A34" s="265" t="s">
        <v>206</v>
      </c>
      <c r="B34" s="266"/>
      <c r="C34" s="116"/>
      <c r="D34" s="117"/>
      <c r="E34" s="149">
        <f>E33/C33</f>
        <v>0.22930369137908849</v>
      </c>
      <c r="F34" s="149">
        <f>F35/C33</f>
        <v>0.63801919197122203</v>
      </c>
      <c r="G34" s="150">
        <f>G35/C33</f>
        <v>1.0000000000000002</v>
      </c>
    </row>
    <row r="35" spans="1:7" ht="15" thickBot="1">
      <c r="A35" s="267" t="s">
        <v>207</v>
      </c>
      <c r="B35" s="266"/>
      <c r="C35" s="116"/>
      <c r="D35" s="117"/>
      <c r="E35" s="162">
        <f>E33</f>
        <v>93410.987669999988</v>
      </c>
      <c r="F35" s="118">
        <f t="shared" ref="F35:G35" si="0">E35+F33</f>
        <v>259908.60642500001</v>
      </c>
      <c r="G35" s="148">
        <f t="shared" si="0"/>
        <v>407368.00663000002</v>
      </c>
    </row>
  </sheetData>
  <mergeCells count="5">
    <mergeCell ref="A10:G10"/>
    <mergeCell ref="A33:B33"/>
    <mergeCell ref="A35:B35"/>
    <mergeCell ref="A34:B34"/>
    <mergeCell ref="A1:E4"/>
  </mergeCells>
  <pageMargins left="0.7" right="0.7" top="0.75" bottom="0.75" header="0.3" footer="0.3"/>
  <pageSetup paperSize="9" scale="7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tabSelected="1" workbookViewId="0">
      <selection activeCell="G21" sqref="A2:G22"/>
    </sheetView>
  </sheetViews>
  <sheetFormatPr defaultRowHeight="14.4"/>
  <cols>
    <col min="1" max="1" width="12" customWidth="1"/>
    <col min="2" max="2" width="13.21875" customWidth="1"/>
    <col min="3" max="3" width="12.88671875" customWidth="1"/>
    <col min="4" max="4" width="13.33203125" customWidth="1"/>
    <col min="5" max="5" width="12.88671875" customWidth="1"/>
    <col min="6" max="6" width="12" customWidth="1"/>
    <col min="7" max="7" width="12.77734375" customWidth="1"/>
  </cols>
  <sheetData>
    <row r="1" spans="1:7" ht="15" thickBot="1">
      <c r="A1" s="73"/>
      <c r="B1" s="73"/>
      <c r="C1" s="73"/>
      <c r="D1" s="73"/>
      <c r="E1" s="73"/>
      <c r="F1" s="73"/>
      <c r="G1" s="73"/>
    </row>
    <row r="2" spans="1:7" ht="22.8">
      <c r="A2" s="274" t="s">
        <v>113</v>
      </c>
      <c r="B2" s="275"/>
      <c r="C2" s="275"/>
      <c r="D2" s="275"/>
      <c r="E2" s="275"/>
      <c r="F2" s="275"/>
      <c r="G2" s="276"/>
    </row>
    <row r="3" spans="1:7">
      <c r="A3" s="222" t="s">
        <v>139</v>
      </c>
      <c r="B3" s="223"/>
      <c r="C3" s="223"/>
      <c r="D3" s="223"/>
      <c r="E3" s="223"/>
      <c r="F3" s="223"/>
      <c r="G3" s="224"/>
    </row>
    <row r="4" spans="1:7">
      <c r="A4" s="222" t="s">
        <v>140</v>
      </c>
      <c r="B4" s="223"/>
      <c r="C4" s="223"/>
      <c r="D4" s="223"/>
      <c r="E4" s="223"/>
      <c r="F4" s="223"/>
      <c r="G4" s="224"/>
    </row>
    <row r="5" spans="1:7" ht="25.8" customHeight="1">
      <c r="A5" s="225"/>
      <c r="B5" s="226"/>
      <c r="C5" s="226"/>
      <c r="D5" s="226" t="s">
        <v>114</v>
      </c>
      <c r="E5" s="226"/>
      <c r="F5" s="226"/>
      <c r="G5" s="227"/>
    </row>
    <row r="6" spans="1:7">
      <c r="A6" s="228"/>
      <c r="B6" s="74"/>
      <c r="C6" s="74"/>
      <c r="D6" s="74"/>
      <c r="E6" s="75"/>
      <c r="F6" s="229"/>
      <c r="G6" s="230"/>
    </row>
    <row r="7" spans="1:7" ht="15.6">
      <c r="A7" s="76" t="s">
        <v>3</v>
      </c>
      <c r="B7" s="277" t="s">
        <v>115</v>
      </c>
      <c r="C7" s="278"/>
      <c r="D7" s="278"/>
      <c r="E7" s="278"/>
      <c r="F7" s="279"/>
      <c r="G7" s="77" t="s">
        <v>116</v>
      </c>
    </row>
    <row r="8" spans="1:7" ht="15.6">
      <c r="A8" s="64" t="s">
        <v>117</v>
      </c>
      <c r="B8" s="65" t="s">
        <v>118</v>
      </c>
      <c r="C8" s="66"/>
      <c r="D8" s="66"/>
      <c r="E8" s="66"/>
      <c r="F8" s="67"/>
      <c r="G8" s="78">
        <v>8.0799999999999997E-2</v>
      </c>
    </row>
    <row r="9" spans="1:7" ht="15">
      <c r="A9" s="68"/>
      <c r="B9" s="69"/>
      <c r="C9" s="70"/>
      <c r="D9" s="70"/>
      <c r="E9" s="70"/>
      <c r="F9" s="71"/>
      <c r="G9" s="79"/>
    </row>
    <row r="10" spans="1:7" ht="15.6">
      <c r="A10" s="64" t="s">
        <v>119</v>
      </c>
      <c r="B10" s="65" t="s">
        <v>120</v>
      </c>
      <c r="C10" s="66"/>
      <c r="D10" s="66"/>
      <c r="E10" s="66"/>
      <c r="F10" s="67"/>
      <c r="G10" s="78">
        <f>ROUND(SUM(G11:G13),4)</f>
        <v>7.4700000000000003E-2</v>
      </c>
    </row>
    <row r="11" spans="1:7" ht="15">
      <c r="A11" s="68" t="s">
        <v>121</v>
      </c>
      <c r="B11" s="69" t="s">
        <v>122</v>
      </c>
      <c r="C11" s="70"/>
      <c r="D11" s="70"/>
      <c r="E11" s="70"/>
      <c r="F11" s="71"/>
      <c r="G11" s="79">
        <v>0.04</v>
      </c>
    </row>
    <row r="12" spans="1:7" ht="15">
      <c r="A12" s="68" t="s">
        <v>123</v>
      </c>
      <c r="B12" s="69" t="s">
        <v>124</v>
      </c>
      <c r="C12" s="70"/>
      <c r="D12" s="70"/>
      <c r="E12" s="70"/>
      <c r="F12" s="71"/>
      <c r="G12" s="79">
        <v>0.02</v>
      </c>
    </row>
    <row r="13" spans="1:7" ht="15">
      <c r="A13" s="68" t="s">
        <v>125</v>
      </c>
      <c r="B13" s="69" t="s">
        <v>126</v>
      </c>
      <c r="C13" s="70"/>
      <c r="D13" s="70"/>
      <c r="E13" s="70"/>
      <c r="F13" s="71"/>
      <c r="G13" s="79">
        <v>1.47E-2</v>
      </c>
    </row>
    <row r="14" spans="1:7" ht="15">
      <c r="A14" s="68"/>
      <c r="B14" s="69"/>
      <c r="C14" s="70"/>
      <c r="D14" s="70"/>
      <c r="E14" s="70"/>
      <c r="F14" s="71"/>
      <c r="G14" s="79"/>
    </row>
    <row r="15" spans="1:7" ht="15.6">
      <c r="A15" s="64" t="s">
        <v>127</v>
      </c>
      <c r="B15" s="65" t="s">
        <v>128</v>
      </c>
      <c r="C15" s="66"/>
      <c r="D15" s="66"/>
      <c r="E15" s="66"/>
      <c r="F15" s="67"/>
      <c r="G15" s="78">
        <f>ROUND(SUM(G16:G19),4)</f>
        <v>0.1065</v>
      </c>
    </row>
    <row r="16" spans="1:7" ht="15">
      <c r="A16" s="68" t="s">
        <v>129</v>
      </c>
      <c r="B16" s="69" t="s">
        <v>130</v>
      </c>
      <c r="C16" s="70"/>
      <c r="D16" s="70"/>
      <c r="E16" s="70"/>
      <c r="F16" s="71"/>
      <c r="G16" s="79">
        <v>6.4999999999999997E-3</v>
      </c>
    </row>
    <row r="17" spans="1:7" ht="15">
      <c r="A17" s="68" t="s">
        <v>131</v>
      </c>
      <c r="B17" s="69" t="s">
        <v>132</v>
      </c>
      <c r="C17" s="70"/>
      <c r="D17" s="70"/>
      <c r="E17" s="70"/>
      <c r="F17" s="71"/>
      <c r="G17" s="79">
        <v>0.05</v>
      </c>
    </row>
    <row r="18" spans="1:7" ht="15">
      <c r="A18" s="68" t="s">
        <v>133</v>
      </c>
      <c r="B18" s="69" t="s">
        <v>134</v>
      </c>
      <c r="C18" s="70"/>
      <c r="D18" s="70"/>
      <c r="E18" s="70"/>
      <c r="F18" s="71"/>
      <c r="G18" s="79">
        <v>0.03</v>
      </c>
    </row>
    <row r="19" spans="1:7" ht="15">
      <c r="A19" s="68" t="s">
        <v>135</v>
      </c>
      <c r="B19" s="69" t="s">
        <v>136</v>
      </c>
      <c r="C19" s="70"/>
      <c r="D19" s="70"/>
      <c r="E19" s="70"/>
      <c r="F19" s="71"/>
      <c r="G19" s="79">
        <v>0.02</v>
      </c>
    </row>
    <row r="20" spans="1:7" ht="15">
      <c r="A20" s="68"/>
      <c r="B20" s="69"/>
      <c r="C20" s="70"/>
      <c r="D20" s="70"/>
      <c r="E20" s="70"/>
      <c r="F20" s="71"/>
      <c r="G20" s="79"/>
    </row>
    <row r="21" spans="1:7" ht="15.6">
      <c r="A21" s="80"/>
      <c r="B21" s="280" t="s">
        <v>137</v>
      </c>
      <c r="C21" s="281"/>
      <c r="D21" s="281"/>
      <c r="E21" s="281"/>
      <c r="F21" s="282"/>
      <c r="G21" s="283">
        <f>(((1+G8)*(1+G10))/(1-G15))-1</f>
        <v>0.29998406267487421</v>
      </c>
    </row>
    <row r="22" spans="1:7" ht="16.2" thickBot="1">
      <c r="A22" s="81"/>
      <c r="B22" s="285" t="s">
        <v>138</v>
      </c>
      <c r="C22" s="286"/>
      <c r="D22" s="286"/>
      <c r="E22" s="286"/>
      <c r="F22" s="287"/>
      <c r="G22" s="284"/>
    </row>
  </sheetData>
  <mergeCells count="5">
    <mergeCell ref="A2:G2"/>
    <mergeCell ref="B7:F7"/>
    <mergeCell ref="B21:F21"/>
    <mergeCell ref="G21:G22"/>
    <mergeCell ref="B22:F2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544E-80ED-4450-803E-C120BB2B5FC7}">
  <dimension ref="A2:H35"/>
  <sheetViews>
    <sheetView workbookViewId="0">
      <selection activeCell="K14" sqref="K14"/>
    </sheetView>
  </sheetViews>
  <sheetFormatPr defaultRowHeight="14.4"/>
  <cols>
    <col min="6" max="6" width="17.109375" customWidth="1"/>
    <col min="7" max="7" width="11.77734375" customWidth="1"/>
    <col min="8" max="8" width="11.33203125" customWidth="1"/>
  </cols>
  <sheetData>
    <row r="2" spans="1:8" ht="46.2" customHeight="1">
      <c r="A2" s="291" t="s">
        <v>141</v>
      </c>
      <c r="B2" s="291"/>
      <c r="C2" s="291"/>
      <c r="D2" s="291"/>
      <c r="E2" s="291"/>
      <c r="F2" s="291"/>
      <c r="G2" s="291"/>
      <c r="H2" s="291"/>
    </row>
    <row r="3" spans="1:8" ht="21">
      <c r="A3" s="291" t="s">
        <v>142</v>
      </c>
      <c r="B3" s="291"/>
      <c r="C3" s="291"/>
      <c r="D3" s="291"/>
      <c r="E3" s="291"/>
      <c r="F3" s="291"/>
      <c r="G3" s="291"/>
      <c r="H3" s="291"/>
    </row>
    <row r="4" spans="1:8">
      <c r="A4" s="59"/>
      <c r="B4" s="60"/>
      <c r="C4" s="60"/>
      <c r="D4" s="60"/>
      <c r="E4" s="61"/>
      <c r="F4" s="62"/>
      <c r="G4" s="62"/>
      <c r="H4" s="62"/>
    </row>
    <row r="5" spans="1:8">
      <c r="A5" s="83" t="s">
        <v>3</v>
      </c>
      <c r="B5" s="292" t="s">
        <v>115</v>
      </c>
      <c r="C5" s="293"/>
      <c r="D5" s="293"/>
      <c r="E5" s="293"/>
      <c r="F5" s="294"/>
      <c r="G5" s="84" t="s">
        <v>143</v>
      </c>
      <c r="H5" s="84" t="s">
        <v>144</v>
      </c>
    </row>
    <row r="6" spans="1:8" ht="15.6">
      <c r="A6" s="63" t="s">
        <v>145</v>
      </c>
      <c r="B6" s="85" t="s">
        <v>146</v>
      </c>
      <c r="C6" s="86"/>
      <c r="D6" s="86"/>
      <c r="E6" s="86"/>
      <c r="F6" s="87"/>
      <c r="G6" s="88">
        <f>SUM(G7:G14)</f>
        <v>0.16800000000000001</v>
      </c>
      <c r="H6" s="88">
        <f>SUM(H7:H14)</f>
        <v>0.16800000000000001</v>
      </c>
    </row>
    <row r="7" spans="1:8" ht="15">
      <c r="A7" s="68" t="s">
        <v>147</v>
      </c>
      <c r="B7" s="69" t="s">
        <v>136</v>
      </c>
      <c r="C7" s="70"/>
      <c r="D7" s="70"/>
      <c r="E7" s="70"/>
      <c r="F7" s="71"/>
      <c r="G7" s="72">
        <v>0</v>
      </c>
      <c r="H7" s="72">
        <v>0</v>
      </c>
    </row>
    <row r="8" spans="1:8" ht="15">
      <c r="A8" s="68" t="s">
        <v>148</v>
      </c>
      <c r="B8" s="69" t="s">
        <v>149</v>
      </c>
      <c r="C8" s="70"/>
      <c r="D8" s="70"/>
      <c r="E8" s="70"/>
      <c r="F8" s="71"/>
      <c r="G8" s="72">
        <v>0.08</v>
      </c>
      <c r="H8" s="72">
        <v>0.08</v>
      </c>
    </row>
    <row r="9" spans="1:8" ht="15">
      <c r="A9" s="68" t="s">
        <v>150</v>
      </c>
      <c r="B9" s="69" t="s">
        <v>151</v>
      </c>
      <c r="C9" s="70"/>
      <c r="D9" s="70"/>
      <c r="E9" s="70"/>
      <c r="F9" s="71"/>
      <c r="G9" s="72">
        <v>2.5000000000000001E-2</v>
      </c>
      <c r="H9" s="72">
        <v>2.5000000000000001E-2</v>
      </c>
    </row>
    <row r="10" spans="1:8" ht="15">
      <c r="A10" s="68" t="s">
        <v>152</v>
      </c>
      <c r="B10" s="69" t="s">
        <v>153</v>
      </c>
      <c r="C10" s="70"/>
      <c r="D10" s="70"/>
      <c r="E10" s="70"/>
      <c r="F10" s="71"/>
      <c r="G10" s="72">
        <v>1.4999999999999999E-2</v>
      </c>
      <c r="H10" s="72">
        <v>1.4999999999999999E-2</v>
      </c>
    </row>
    <row r="11" spans="1:8" ht="15">
      <c r="A11" s="68" t="s">
        <v>154</v>
      </c>
      <c r="B11" s="69" t="s">
        <v>155</v>
      </c>
      <c r="C11" s="70"/>
      <c r="D11" s="70"/>
      <c r="E11" s="70"/>
      <c r="F11" s="71"/>
      <c r="G11" s="72">
        <v>0.01</v>
      </c>
      <c r="H11" s="72">
        <v>0.01</v>
      </c>
    </row>
    <row r="12" spans="1:8" ht="15">
      <c r="A12" s="68" t="s">
        <v>156</v>
      </c>
      <c r="B12" s="69" t="s">
        <v>157</v>
      </c>
      <c r="C12" s="70"/>
      <c r="D12" s="70"/>
      <c r="E12" s="70"/>
      <c r="F12" s="71"/>
      <c r="G12" s="72">
        <v>6.0000000000000001E-3</v>
      </c>
      <c r="H12" s="72">
        <v>6.0000000000000001E-3</v>
      </c>
    </row>
    <row r="13" spans="1:8" ht="15">
      <c r="A13" s="68" t="s">
        <v>158</v>
      </c>
      <c r="B13" s="69" t="s">
        <v>159</v>
      </c>
      <c r="C13" s="70"/>
      <c r="D13" s="70"/>
      <c r="E13" s="70"/>
      <c r="F13" s="71"/>
      <c r="G13" s="72">
        <v>2E-3</v>
      </c>
      <c r="H13" s="72">
        <v>2E-3</v>
      </c>
    </row>
    <row r="14" spans="1:8" ht="15">
      <c r="A14" s="68" t="s">
        <v>160</v>
      </c>
      <c r="B14" s="69" t="s">
        <v>161</v>
      </c>
      <c r="C14" s="70"/>
      <c r="D14" s="70"/>
      <c r="E14" s="70"/>
      <c r="F14" s="71"/>
      <c r="G14" s="72">
        <v>0.03</v>
      </c>
      <c r="H14" s="72">
        <v>0.03</v>
      </c>
    </row>
    <row r="15" spans="1:8" ht="15.6">
      <c r="A15" s="63" t="s">
        <v>162</v>
      </c>
      <c r="B15" s="85" t="s">
        <v>163</v>
      </c>
      <c r="C15" s="86"/>
      <c r="D15" s="86"/>
      <c r="E15" s="86"/>
      <c r="F15" s="87"/>
      <c r="G15" s="88">
        <f>SUM(G16:G25)</f>
        <v>0.47600000000000003</v>
      </c>
      <c r="H15" s="88">
        <f>SUM(H16:H25)</f>
        <v>0.1681</v>
      </c>
    </row>
    <row r="16" spans="1:8" ht="15">
      <c r="A16" s="68" t="s">
        <v>121</v>
      </c>
      <c r="B16" s="295" t="s">
        <v>164</v>
      </c>
      <c r="C16" s="296"/>
      <c r="D16" s="296"/>
      <c r="E16" s="296"/>
      <c r="F16" s="297"/>
      <c r="G16" s="72">
        <v>0.18140000000000001</v>
      </c>
      <c r="H16" s="72" t="s">
        <v>165</v>
      </c>
    </row>
    <row r="17" spans="1:8" ht="15">
      <c r="A17" s="68" t="s">
        <v>123</v>
      </c>
      <c r="B17" s="295" t="s">
        <v>166</v>
      </c>
      <c r="C17" s="296"/>
      <c r="D17" s="296"/>
      <c r="E17" s="296"/>
      <c r="F17" s="297"/>
      <c r="G17" s="72">
        <v>4.1599999999999998E-2</v>
      </c>
      <c r="H17" s="72" t="s">
        <v>165</v>
      </c>
    </row>
    <row r="18" spans="1:8" ht="15">
      <c r="A18" s="68" t="s">
        <v>125</v>
      </c>
      <c r="B18" s="295" t="s">
        <v>167</v>
      </c>
      <c r="C18" s="296"/>
      <c r="D18" s="296"/>
      <c r="E18" s="296"/>
      <c r="F18" s="297"/>
      <c r="G18" s="72">
        <v>9.2999999999999992E-3</v>
      </c>
      <c r="H18" s="72">
        <v>7.0000000000000001E-3</v>
      </c>
    </row>
    <row r="19" spans="1:8" ht="15">
      <c r="A19" s="68" t="s">
        <v>168</v>
      </c>
      <c r="B19" s="295" t="s">
        <v>169</v>
      </c>
      <c r="C19" s="296"/>
      <c r="D19" s="296"/>
      <c r="E19" s="296"/>
      <c r="F19" s="297"/>
      <c r="G19" s="72">
        <v>6.9999999999999999E-4</v>
      </c>
      <c r="H19" s="72">
        <v>5.0000000000000001E-4</v>
      </c>
    </row>
    <row r="20" spans="1:8" ht="15">
      <c r="A20" s="68" t="s">
        <v>170</v>
      </c>
      <c r="B20" s="295" t="s">
        <v>171</v>
      </c>
      <c r="C20" s="296"/>
      <c r="D20" s="296"/>
      <c r="E20" s="296"/>
      <c r="F20" s="297"/>
      <c r="G20" s="72">
        <v>0.111</v>
      </c>
      <c r="H20" s="72">
        <v>8.3299999999999999E-2</v>
      </c>
    </row>
    <row r="21" spans="1:8" ht="15">
      <c r="A21" s="68" t="s">
        <v>172</v>
      </c>
      <c r="B21" s="288" t="s">
        <v>173</v>
      </c>
      <c r="C21" s="289"/>
      <c r="D21" s="289"/>
      <c r="E21" s="289"/>
      <c r="F21" s="290"/>
      <c r="G21" s="72">
        <v>7.4000000000000003E-3</v>
      </c>
      <c r="H21" s="72">
        <v>5.5999999999999999E-3</v>
      </c>
    </row>
    <row r="22" spans="1:8" ht="15">
      <c r="A22" s="68" t="s">
        <v>174</v>
      </c>
      <c r="B22" s="288" t="s">
        <v>175</v>
      </c>
      <c r="C22" s="289"/>
      <c r="D22" s="289"/>
      <c r="E22" s="289"/>
      <c r="F22" s="290"/>
      <c r="G22" s="72">
        <v>2.8299999999999999E-2</v>
      </c>
      <c r="H22" s="72" t="s">
        <v>165</v>
      </c>
    </row>
    <row r="23" spans="1:8" ht="15">
      <c r="A23" s="68" t="s">
        <v>176</v>
      </c>
      <c r="B23" s="288" t="s">
        <v>177</v>
      </c>
      <c r="C23" s="289"/>
      <c r="D23" s="289"/>
      <c r="E23" s="289"/>
      <c r="F23" s="290"/>
      <c r="G23" s="72">
        <v>1.1000000000000001E-3</v>
      </c>
      <c r="H23" s="72">
        <v>8.0000000000000004E-4</v>
      </c>
    </row>
    <row r="24" spans="1:8" ht="15">
      <c r="A24" s="68" t="s">
        <v>178</v>
      </c>
      <c r="B24" s="288" t="s">
        <v>179</v>
      </c>
      <c r="C24" s="289"/>
      <c r="D24" s="289"/>
      <c r="E24" s="289"/>
      <c r="F24" s="290"/>
      <c r="G24" s="72">
        <v>9.4899999999999998E-2</v>
      </c>
      <c r="H24" s="72">
        <v>7.0699999999999999E-2</v>
      </c>
    </row>
    <row r="25" spans="1:8" ht="15">
      <c r="A25" s="68" t="s">
        <v>180</v>
      </c>
      <c r="B25" s="288" t="s">
        <v>181</v>
      </c>
      <c r="C25" s="289"/>
      <c r="D25" s="289"/>
      <c r="E25" s="289"/>
      <c r="F25" s="290"/>
      <c r="G25" s="72">
        <v>2.9999999999999997E-4</v>
      </c>
      <c r="H25" s="72">
        <v>2.0000000000000001E-4</v>
      </c>
    </row>
    <row r="26" spans="1:8" ht="15.6">
      <c r="A26" s="63" t="s">
        <v>182</v>
      </c>
      <c r="B26" s="85" t="s">
        <v>183</v>
      </c>
      <c r="C26" s="86"/>
      <c r="D26" s="86"/>
      <c r="E26" s="86"/>
      <c r="F26" s="87"/>
      <c r="G26" s="88">
        <f>SUM(G27:G31)</f>
        <v>0.14699999999999999</v>
      </c>
      <c r="H26" s="88">
        <f>SUM(H27:H31)</f>
        <v>0.1115</v>
      </c>
    </row>
    <row r="27" spans="1:8" ht="15">
      <c r="A27" s="68" t="s">
        <v>129</v>
      </c>
      <c r="B27" s="288" t="s">
        <v>184</v>
      </c>
      <c r="C27" s="289"/>
      <c r="D27" s="289"/>
      <c r="E27" s="289"/>
      <c r="F27" s="290"/>
      <c r="G27" s="72">
        <v>5.6899999999999999E-2</v>
      </c>
      <c r="H27" s="72">
        <v>4.3200000000000002E-2</v>
      </c>
    </row>
    <row r="28" spans="1:8" ht="15">
      <c r="A28" s="68" t="s">
        <v>131</v>
      </c>
      <c r="B28" s="288" t="s">
        <v>185</v>
      </c>
      <c r="C28" s="289"/>
      <c r="D28" s="289"/>
      <c r="E28" s="289"/>
      <c r="F28" s="290"/>
      <c r="G28" s="72">
        <v>1.2999999999999999E-3</v>
      </c>
      <c r="H28" s="72">
        <v>1E-3</v>
      </c>
    </row>
    <row r="29" spans="1:8" ht="15">
      <c r="A29" s="68" t="s">
        <v>133</v>
      </c>
      <c r="B29" s="295" t="s">
        <v>186</v>
      </c>
      <c r="C29" s="296"/>
      <c r="D29" s="296"/>
      <c r="E29" s="296"/>
      <c r="F29" s="297"/>
      <c r="G29" s="72">
        <v>4.4699999999999997E-2</v>
      </c>
      <c r="H29" s="72">
        <v>3.39E-2</v>
      </c>
    </row>
    <row r="30" spans="1:8" ht="15">
      <c r="A30" s="68" t="s">
        <v>135</v>
      </c>
      <c r="B30" s="295" t="s">
        <v>187</v>
      </c>
      <c r="C30" s="296"/>
      <c r="D30" s="296"/>
      <c r="E30" s="296"/>
      <c r="F30" s="297"/>
      <c r="G30" s="72">
        <v>3.9300000000000002E-2</v>
      </c>
      <c r="H30" s="72">
        <v>2.98E-2</v>
      </c>
    </row>
    <row r="31" spans="1:8" ht="15">
      <c r="A31" s="68" t="s">
        <v>188</v>
      </c>
      <c r="B31" s="295" t="s">
        <v>189</v>
      </c>
      <c r="C31" s="296"/>
      <c r="D31" s="296"/>
      <c r="E31" s="296"/>
      <c r="F31" s="297"/>
      <c r="G31" s="72">
        <v>4.7999999999999996E-3</v>
      </c>
      <c r="H31" s="72">
        <v>3.5999999999999999E-3</v>
      </c>
    </row>
    <row r="32" spans="1:8" ht="15.6">
      <c r="A32" s="63" t="s">
        <v>190</v>
      </c>
      <c r="B32" s="85" t="s">
        <v>191</v>
      </c>
      <c r="C32" s="86"/>
      <c r="D32" s="86"/>
      <c r="E32" s="86"/>
      <c r="F32" s="87"/>
      <c r="G32" s="88">
        <f>SUM(G33:G34)</f>
        <v>8.3799999999999999E-2</v>
      </c>
      <c r="H32" s="88">
        <f>SUM(H33:H34)</f>
        <v>3.1800000000000002E-2</v>
      </c>
    </row>
    <row r="33" spans="1:8" ht="15">
      <c r="A33" s="68" t="s">
        <v>192</v>
      </c>
      <c r="B33" s="295" t="s">
        <v>193</v>
      </c>
      <c r="C33" s="296"/>
      <c r="D33" s="296"/>
      <c r="E33" s="296"/>
      <c r="F33" s="297"/>
      <c r="G33" s="72">
        <v>7.9000000000000001E-2</v>
      </c>
      <c r="H33" s="72">
        <v>2.8199999999999999E-2</v>
      </c>
    </row>
    <row r="34" spans="1:8" ht="15">
      <c r="A34" s="89" t="s">
        <v>194</v>
      </c>
      <c r="B34" s="288" t="s">
        <v>195</v>
      </c>
      <c r="C34" s="289"/>
      <c r="D34" s="289"/>
      <c r="E34" s="289"/>
      <c r="F34" s="290"/>
      <c r="G34" s="90">
        <v>4.7999999999999996E-3</v>
      </c>
      <c r="H34" s="90">
        <v>3.5999999999999999E-3</v>
      </c>
    </row>
    <row r="35" spans="1:8" ht="16.2" thickBot="1">
      <c r="A35" s="298" t="s">
        <v>196</v>
      </c>
      <c r="B35" s="299"/>
      <c r="C35" s="299"/>
      <c r="D35" s="299"/>
      <c r="E35" s="299"/>
      <c r="F35" s="300"/>
      <c r="G35" s="91">
        <f>G6+G15+G26+G32</f>
        <v>0.87480000000000002</v>
      </c>
      <c r="H35" s="92">
        <f>H6+H15+H26+H32</f>
        <v>0.47939999999999999</v>
      </c>
    </row>
  </sheetData>
  <mergeCells count="21">
    <mergeCell ref="B33:F33"/>
    <mergeCell ref="B34:F34"/>
    <mergeCell ref="A35:F35"/>
    <mergeCell ref="B25:F25"/>
    <mergeCell ref="B27:F27"/>
    <mergeCell ref="B28:F28"/>
    <mergeCell ref="B29:F29"/>
    <mergeCell ref="B30:F30"/>
    <mergeCell ref="B31:F31"/>
    <mergeCell ref="B24:F24"/>
    <mergeCell ref="A2:H2"/>
    <mergeCell ref="A3:H3"/>
    <mergeCell ref="B5:F5"/>
    <mergeCell ref="B16:F16"/>
    <mergeCell ref="B17:F17"/>
    <mergeCell ref="B18:F18"/>
    <mergeCell ref="B19:F19"/>
    <mergeCell ref="B20:F20"/>
    <mergeCell ref="B21:F21"/>
    <mergeCell ref="B22:F22"/>
    <mergeCell ref="B23:F2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ORÇAMENTO</vt:lpstr>
      <vt:lpstr>CRONOGRAMA</vt:lpstr>
      <vt:lpstr>BDI</vt:lpstr>
      <vt:lpstr>ENCARGOS</vt:lpstr>
      <vt:lpstr>ORÇAMENTO!Titulos_de_impressao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</dc:creator>
  <cp:lastModifiedBy>Engenharia</cp:lastModifiedBy>
  <cp:lastPrinted>2023-07-17T11:53:00Z</cp:lastPrinted>
  <dcterms:created xsi:type="dcterms:W3CDTF">2020-11-25T16:15:53Z</dcterms:created>
  <dcterms:modified xsi:type="dcterms:W3CDTF">2023-07-17T11:58:35Z</dcterms:modified>
</cp:coreProperties>
</file>