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68" windowHeight="6600" tabRatio="922" activeTab="0"/>
  </bookViews>
  <sheets>
    <sheet name="planilha" sheetId="1" r:id="rId1"/>
    <sheet name="BDI" sheetId="2" r:id="rId2"/>
    <sheet name="CRON." sheetId="3" r:id="rId3"/>
    <sheet name="COMPOSIÇÃO ADM" sheetId="4" r:id="rId4"/>
  </sheets>
  <externalReferences>
    <externalReference r:id="rId7"/>
  </externalReferences>
  <definedNames>
    <definedName name="_xlfn.SINGLE" hidden="1">#NAME?</definedName>
    <definedName name="_xlnm.Print_Area" localSheetId="1">'BDI'!$A$1:$G$48</definedName>
    <definedName name="_xlnm.Print_Area" localSheetId="3">'COMPOSIÇÃO ADM'!$A$1:$F$55</definedName>
    <definedName name="_xlnm.Print_Area" localSheetId="2">'CRON.'!$A$1:$J$35</definedName>
    <definedName name="_xlnm.Print_Area" localSheetId="0">'planilha'!$A$4:$J$286</definedName>
    <definedName name="_xlnm.Print_Titles" localSheetId="0">'planilha'!$4:$11</definedName>
  </definedNames>
  <calcPr fullCalcOnLoad="1"/>
</workbook>
</file>

<file path=xl/sharedStrings.xml><?xml version="1.0" encoding="utf-8"?>
<sst xmlns="http://schemas.openxmlformats.org/spreadsheetml/2006/main" count="937" uniqueCount="495">
  <si>
    <t>ITEM</t>
  </si>
  <si>
    <t>m</t>
  </si>
  <si>
    <t>un</t>
  </si>
  <si>
    <t>LOUÇAS E METAIS</t>
  </si>
  <si>
    <t>ESQUADRIAS</t>
  </si>
  <si>
    <t>m²</t>
  </si>
  <si>
    <t>PINTURA</t>
  </si>
  <si>
    <t>Limpeza geral</t>
  </si>
  <si>
    <t xml:space="preserve">Planilha Orçamentária </t>
  </si>
  <si>
    <t>1.1</t>
  </si>
  <si>
    <t>1.2</t>
  </si>
  <si>
    <t>2.1</t>
  </si>
  <si>
    <t>2.2</t>
  </si>
  <si>
    <t>2.3</t>
  </si>
  <si>
    <t>3.1</t>
  </si>
  <si>
    <t>3.2</t>
  </si>
  <si>
    <t>6.1</t>
  </si>
  <si>
    <t>6.2</t>
  </si>
  <si>
    <t>6.3</t>
  </si>
  <si>
    <t>6.4</t>
  </si>
  <si>
    <t>7.1</t>
  </si>
  <si>
    <t>8.1</t>
  </si>
  <si>
    <t>9.1</t>
  </si>
  <si>
    <t>9.2</t>
  </si>
  <si>
    <t>9.3</t>
  </si>
  <si>
    <t>10.1</t>
  </si>
  <si>
    <t>11.1</t>
  </si>
  <si>
    <t>12.1</t>
  </si>
  <si>
    <t>12.2</t>
  </si>
  <si>
    <t>14.1</t>
  </si>
  <si>
    <t>DESCRIÇÃO DOS SERVIÇOS</t>
  </si>
  <si>
    <t>UNID.</t>
  </si>
  <si>
    <t>QUANT.</t>
  </si>
  <si>
    <t>PR. UNIT.(R$)</t>
  </si>
  <si>
    <t>VALOR (R$)</t>
  </si>
  <si>
    <t>1.0</t>
  </si>
  <si>
    <t xml:space="preserve">SERVIÇOS PRELIMINARES </t>
  </si>
  <si>
    <t>2.0</t>
  </si>
  <si>
    <t>Subtotal item 2.0</t>
  </si>
  <si>
    <t>3.0</t>
  </si>
  <si>
    <t>Subtotal item 3.0</t>
  </si>
  <si>
    <t>5.0</t>
  </si>
  <si>
    <t>Subtotal item 5.0</t>
  </si>
  <si>
    <t>6.0</t>
  </si>
  <si>
    <t>Subtotal item 6.0</t>
  </si>
  <si>
    <t>7.0</t>
  </si>
  <si>
    <t>Subtotal item 7.0</t>
  </si>
  <si>
    <t>8.0</t>
  </si>
  <si>
    <t>Subtotal item 8.0</t>
  </si>
  <si>
    <t>9.0</t>
  </si>
  <si>
    <t>Subtotal item 9.0</t>
  </si>
  <si>
    <t>10.0</t>
  </si>
  <si>
    <t>Subtotal item 10.0</t>
  </si>
  <si>
    <t>11.0</t>
  </si>
  <si>
    <t>Subtotal item 11.0</t>
  </si>
  <si>
    <t>12.0</t>
  </si>
  <si>
    <t>Subtotal item 12.0</t>
  </si>
  <si>
    <t>13.0</t>
  </si>
  <si>
    <t>Subtotal item 13.0</t>
  </si>
  <si>
    <t>13.4</t>
  </si>
  <si>
    <t>13.5</t>
  </si>
  <si>
    <t>m³</t>
  </si>
  <si>
    <t>Subtotal item 14.0</t>
  </si>
  <si>
    <t>1.3</t>
  </si>
  <si>
    <t>2.4</t>
  </si>
  <si>
    <t>13.6</t>
  </si>
  <si>
    <t>13.7</t>
  </si>
  <si>
    <t>Chapisco em  parede com argamassa traço - 1:3 (cimento / areia)</t>
  </si>
  <si>
    <t>Emboço  de parede, com argamassa traço - 1:2:9 (cimento / cal / areia), espessura 1,5 cm</t>
  </si>
  <si>
    <t>1.4</t>
  </si>
  <si>
    <t>SINAPI</t>
  </si>
  <si>
    <t>FERRAGENS E ACESSÓRIOS</t>
  </si>
  <si>
    <t>Fechadura de embutir completa, para portas externas</t>
  </si>
  <si>
    <t xml:space="preserve">SISTEMAS DE COBERTURA </t>
  </si>
  <si>
    <t>REVESTIMENTOS INTERNOS E EXTERNOS</t>
  </si>
  <si>
    <t>SISTEMAS DE PISOS INTERNOS E EXTERNOS (PAVIMENTAÇÃO)</t>
  </si>
  <si>
    <t>INSTALAÇÃO SANITÁRIA</t>
  </si>
  <si>
    <t>SERVIÇOS FINAIS</t>
  </si>
  <si>
    <t>MOVIMENTO DE TERRAS PARA FUNDAÇÕES</t>
  </si>
  <si>
    <t>INSTALAÇÕES HIDRÁULICA</t>
  </si>
  <si>
    <t>CÓDIGO</t>
  </si>
  <si>
    <t>FONTE</t>
  </si>
  <si>
    <t xml:space="preserve">FUNDAÇÕES </t>
  </si>
  <si>
    <t xml:space="preserve">Escavação manual de valas em qualquer terreno exceto rocha até h=1,50 m </t>
  </si>
  <si>
    <t xml:space="preserve">Regularização e compactação do fundo de valas </t>
  </si>
  <si>
    <t>Lastro de concreto magro (e=3,0 cm) - preparo mecânico</t>
  </si>
  <si>
    <t>kg</t>
  </si>
  <si>
    <t>5.2</t>
  </si>
  <si>
    <t>Tubo PVC soldável Ø 25 mm, inclusive conexões</t>
  </si>
  <si>
    <t>Caixa Sifonada 100x100x50mm</t>
  </si>
  <si>
    <t>Tubo de PVC Série Normal 100mm, fornec. e instalação, inclusive conexões</t>
  </si>
  <si>
    <t>Tubo de PVC Série Normal 40mm, fornec. e instalação, inclusive conexões</t>
  </si>
  <si>
    <t>Tubo de PVC Série Normal 50mm , fornec. e instalação, inclusive conexões</t>
  </si>
  <si>
    <t>ELETRODUTOS E ACESSÓRIOS</t>
  </si>
  <si>
    <t>CABOS E FIOS (CONDUTORES)</t>
  </si>
  <si>
    <t>Condutor de cobre unipolar, isolação em PVC/70ºC, camada de proteção em PVC, não propagador de chamas, classe de tensão 750V, encordoamento classe 5, flexível, com as seguintes seções nominais:</t>
  </si>
  <si>
    <t>#2,5 mm²</t>
  </si>
  <si>
    <t>ILUMINAÇÃO E TOMADAS</t>
  </si>
  <si>
    <t>13.1</t>
  </si>
  <si>
    <t>13.2</t>
  </si>
  <si>
    <t>13.3</t>
  </si>
  <si>
    <t>14.2</t>
  </si>
  <si>
    <t>14.3</t>
  </si>
  <si>
    <t>14.4</t>
  </si>
  <si>
    <t>Subtotal item 16.0</t>
  </si>
  <si>
    <t>QUADRO DE DISTRIBUIÇÃO</t>
  </si>
  <si>
    <t>Joelho PCV soldavel 90º agua fria 25mm</t>
  </si>
  <si>
    <t>Joelho PCV 90º esgoto 40 mm</t>
  </si>
  <si>
    <t>3.3</t>
  </si>
  <si>
    <t>3.4</t>
  </si>
  <si>
    <t>3.5</t>
  </si>
  <si>
    <t>3.6</t>
  </si>
  <si>
    <t>3.8</t>
  </si>
  <si>
    <t>3.9</t>
  </si>
  <si>
    <t>3.10</t>
  </si>
  <si>
    <t>3.11</t>
  </si>
  <si>
    <t>74051/1</t>
  </si>
  <si>
    <t>3.7</t>
  </si>
  <si>
    <t>Caixa de gordura sifonada, em alvenaria de tijolo, medindo 900x900x1200mm, com tampão em ferro fundido</t>
  </si>
  <si>
    <t>Tubo PVC soldável Ø 50 mm, inclusive conexões</t>
  </si>
  <si>
    <t>Tomada universal, 2P+T, 10A/250v, cor branca, completa</t>
  </si>
  <si>
    <t>Caixa de passagem PVC 3" octogonal</t>
  </si>
  <si>
    <t>Eletroduto PVC flexível corrugado reforçado, Ø20mm (DN 3/4"), inclusive conexões</t>
  </si>
  <si>
    <t>INSTALAÇÕES ELÉTRICAS E TELEFÔNICAS 110V</t>
  </si>
  <si>
    <t>BDI</t>
  </si>
  <si>
    <t>Imunização de madeiramento para cobertura utilizando cupinicida incolor</t>
  </si>
  <si>
    <t>Reboco de parede, com argamassa traço - 1:2:8 (cimento / cal / areia), espessura 2,0 cm (massa única)</t>
  </si>
  <si>
    <t>Aplicação manual de tinta latex acrílica 02 demãos sobre paredes internas e externas</t>
  </si>
  <si>
    <t xml:space="preserve">Barracão para depósito de materiais de obra porte pequeno </t>
  </si>
  <si>
    <t>FORROS</t>
  </si>
  <si>
    <t>Tanque de mármore sintético 22 l</t>
  </si>
  <si>
    <t>Torneira de parede cromada 1/2" ou 3/4" para tanque, padrao médio</t>
  </si>
  <si>
    <t>Subtotal item 15.0</t>
  </si>
  <si>
    <t>CRONOGRAMA FÍSICO - FINANCEIRO</t>
  </si>
  <si>
    <t>Itens</t>
  </si>
  <si>
    <t>Atividades</t>
  </si>
  <si>
    <t>Valores</t>
  </si>
  <si>
    <t>Peso</t>
  </si>
  <si>
    <t>R$</t>
  </si>
  <si>
    <t>%</t>
  </si>
  <si>
    <t>MOVIMENTO EM TERRA</t>
  </si>
  <si>
    <t>COBERTURA</t>
  </si>
  <si>
    <t>VALOR TOTAL</t>
  </si>
  <si>
    <t>Valor Simples</t>
  </si>
  <si>
    <t>Percentual Simples</t>
  </si>
  <si>
    <t>Valor Acumulado</t>
  </si>
  <si>
    <t>Percentual Acumulado</t>
  </si>
  <si>
    <t>Cron. físico-financeiro com B.D.I. - A empresa vencedora deverá apresentar cronograma físico-financeiro para desembolso.</t>
  </si>
  <si>
    <t>ALVENARIAS</t>
  </si>
  <si>
    <t>REVESTIMENTOS DE PAREDES</t>
  </si>
  <si>
    <t>REVESTIMENTO DE PISO</t>
  </si>
  <si>
    <t>INSTALAÇÕES HIDRÁULICAS</t>
  </si>
  <si>
    <t>INSTALAÇÕES SANITÁRIAS</t>
  </si>
  <si>
    <t>INSTALAÇÕES ELÉTRICAS</t>
  </si>
  <si>
    <t>15.6</t>
  </si>
  <si>
    <t>CONCRETO ARMADO PARA FUNDAÇÕES - SAPATAS</t>
  </si>
  <si>
    <t>74065/001</t>
  </si>
  <si>
    <t>Pintura esmalte fosco sobre madeira, duas demãos</t>
  </si>
  <si>
    <t>4.0</t>
  </si>
  <si>
    <t>4.1</t>
  </si>
  <si>
    <t>5.4</t>
  </si>
  <si>
    <t>5.5</t>
  </si>
  <si>
    <t>5.6</t>
  </si>
  <si>
    <t>8.2</t>
  </si>
  <si>
    <t>8.3</t>
  </si>
  <si>
    <t>8.4</t>
  </si>
  <si>
    <t>12.3</t>
  </si>
  <si>
    <t>12.4</t>
  </si>
  <si>
    <t>12.5</t>
  </si>
  <si>
    <t>12.6</t>
  </si>
  <si>
    <t>12.8</t>
  </si>
  <si>
    <t>15.9</t>
  </si>
  <si>
    <t>15.11</t>
  </si>
  <si>
    <t>Ligação provisória de energia elétrica trifásica 40A em poste de madeira</t>
  </si>
  <si>
    <t>Execução e compactação de aterro com material argiloso (entre baldrames)</t>
  </si>
  <si>
    <t xml:space="preserve">Reaterro manual apiloado com soquete de vala com material da obra  </t>
  </si>
  <si>
    <t>Fabricação, montagem e desmontagem de forma para sapata, em madeira serrada, e=2,5 cm, 4 utilizações</t>
  </si>
  <si>
    <t>Concretagem de sapatas, Fck 30 Mpa, com uso de jerica, lançamento, adensamento e acabamento.</t>
  </si>
  <si>
    <t>Fabricação, montagem e desmontagem de forma para baldrame, em madeira serrada, e=2,5 cm, 4 utilizações</t>
  </si>
  <si>
    <t>CONCRETO ARMADO PARA ESTRUTURAS - PILARES</t>
  </si>
  <si>
    <t>Fabricação, montagem e desmontagem de forma para pilares, em madeira serrada, e=2,5 cm</t>
  </si>
  <si>
    <t>Concretagem de pilares, Fck 25 Mpa, com uso de baldes, lançamento, adensamento e acabamento.</t>
  </si>
  <si>
    <t>3.12</t>
  </si>
  <si>
    <t>3.13</t>
  </si>
  <si>
    <t>3.14</t>
  </si>
  <si>
    <t>3.15</t>
  </si>
  <si>
    <t>JANELAS DE ALUMÍNIO/VIDRO</t>
  </si>
  <si>
    <t>Janela de aço, basculante, inclusive ferragens, com vidro</t>
  </si>
  <si>
    <t>Forro em réguas de PVC, para ambientes comerciais, inclusive estrutura de fixação</t>
  </si>
  <si>
    <t>Joelho PCV soldavel 45º agua fria 25mm</t>
  </si>
  <si>
    <t>Bucha de redução PVC soldável, 50 x 25 mm, fornecimento e instalação</t>
  </si>
  <si>
    <t>Tê de redução PVC soldável, 50 mm x 25 mm, fornecimento e instalação</t>
  </si>
  <si>
    <t>Joelho PCV 45º esgoto 40 mm</t>
  </si>
  <si>
    <t>Joelho PCV 90º esgoto 50 mm</t>
  </si>
  <si>
    <t>Torneira cromada tubo móvel, de mesa, 1/2" ou 3/4" para pia de cozinha</t>
  </si>
  <si>
    <t>#1,5 mm²</t>
  </si>
  <si>
    <t>Interruptor paralelo (2 módulos), fornecimento e instalação</t>
  </si>
  <si>
    <t>Luminárias tipo spot, de sobrepor, com 1 lâmpada 15 W, fornecimento e instalação</t>
  </si>
  <si>
    <t>PLANILHA DE COMPOSIÇÃO DE BDI</t>
  </si>
  <si>
    <t>DESCRIÇÃO</t>
  </si>
  <si>
    <t>A</t>
  </si>
  <si>
    <t>BONIFICAÇÃO (LUCRO)</t>
  </si>
  <si>
    <t>B</t>
  </si>
  <si>
    <t>DESPESAS INDIRETAS</t>
  </si>
  <si>
    <t>B.1</t>
  </si>
  <si>
    <t>ADMINISTRAÇÃO CENTRAL</t>
  </si>
  <si>
    <t>B.2</t>
  </si>
  <si>
    <t>SEGURANÇA PATRIMONIAL</t>
  </si>
  <si>
    <t>B.3</t>
  </si>
  <si>
    <t>DESPESAS FINANCEIRAS</t>
  </si>
  <si>
    <t>C</t>
  </si>
  <si>
    <t>IMPOSTOS</t>
  </si>
  <si>
    <t>C.1</t>
  </si>
  <si>
    <t>PIS</t>
  </si>
  <si>
    <t>C.2</t>
  </si>
  <si>
    <t>ISS</t>
  </si>
  <si>
    <t>C.3</t>
  </si>
  <si>
    <t>COFINS</t>
  </si>
  <si>
    <t>C.4</t>
  </si>
  <si>
    <t>INSS</t>
  </si>
  <si>
    <t>BDI = {[(1+A) x (1+B)] / (1-C)} -1</t>
  </si>
  <si>
    <t>TOTAL - BDI</t>
  </si>
  <si>
    <t>PREFEITURA MUNICIPAL DE NOVO PROGRESSO</t>
  </si>
  <si>
    <t>REVESTIMENTO CERÂMICO PARA PISO COM PLACAS TIPO ESMALTADA EXTRA DE DIMENSÕES 45X45 CM APLICADA EM AMBIENTES DE ÁREA MAIOR QUE 10 M2.</t>
  </si>
  <si>
    <t>Kit Registro de pressão bruto, Ø 3/4", com acabamento e canopla cromados</t>
  </si>
  <si>
    <t>Kit Registro de gaveta bruto, Ø 3/4", com acabamento e canopla cromados</t>
  </si>
  <si>
    <t>VALVULA DESCARGA 1.1/2" COM REGISTRO, ACABAMENTO EM METAL CROMADO</t>
  </si>
  <si>
    <t>Tubo PVC soldável Ø 75 mm, inclusive conexões</t>
  </si>
  <si>
    <t>Joelho PCV soldavel 90º agua fria 50mm</t>
  </si>
  <si>
    <t>TE, PVC, SOLDÁVEL, DN 25MM, INSTALADO EM RAMAL OU SUB-RAMAL DE ÁGUA</t>
  </si>
  <si>
    <t>TE, PVC, SOLDÁVEL, DN 50MM, INSTALADO EM RAMAL OU SUB-RAMAL DE ÁGUA</t>
  </si>
  <si>
    <t>Joelho 90º com bucha de latão, PVC soldável 25 mm X 1/2'', fornecimento e instalação</t>
  </si>
  <si>
    <t>Joelho 90º com bucha de latão, PVC soldável 25 mm X 3/4'', fornecimento e instalação</t>
  </si>
  <si>
    <t>12.9</t>
  </si>
  <si>
    <t>12.11</t>
  </si>
  <si>
    <t>12.13</t>
  </si>
  <si>
    <t>12.15</t>
  </si>
  <si>
    <t>Joelho PCV 90º esgoto 100 mm</t>
  </si>
  <si>
    <t>JUNÇÃO SIMPLES, PVC, SERIE NORMAL, ESGOTO PREDIAL, DN 100 X 50 MM</t>
  </si>
  <si>
    <t>VASO SANITARIO SIFONADO CONVENCIONAL PARA PCD</t>
  </si>
  <si>
    <t>CHUVEIRO ELETRICO COMUM CORPO PLASTICO TIPO DUCHA, FORNECIMENTO E INSTALACAO</t>
  </si>
  <si>
    <t>Eletroduto PVC flexível corrugado reforçado, Ø32mm (DN 1"), inclusive conexões</t>
  </si>
  <si>
    <t>#4,0 mm²</t>
  </si>
  <si>
    <t>#6,0 mm²</t>
  </si>
  <si>
    <t>#25,0 mm²</t>
  </si>
  <si>
    <t>#50,0 mm²</t>
  </si>
  <si>
    <t>Tomada universal, 2P+T, 20A, cor branca, completa</t>
  </si>
  <si>
    <t>Interruptor simples (1 Módulo) 10 A/250 V, completo</t>
  </si>
  <si>
    <t>Interruptor simples (2 Módulos) 10 A/250 V, completo</t>
  </si>
  <si>
    <t>Interruptor simples (3 Módulos) 10 A/250 V, completo</t>
  </si>
  <si>
    <t>LÂMPADA FLUORESCENTE ESPIRAL BRANCA 65 W, BASE E27 - FORNECIMENTO E INSTALAÇÃO</t>
  </si>
  <si>
    <t>LÂMPADA FLUORESCENTE ESPIRAL BRANCA 45 W, BASE E27 - FORNECIMENTO E INSTALAÇÃO</t>
  </si>
  <si>
    <t>15.12</t>
  </si>
  <si>
    <t>15.15</t>
  </si>
  <si>
    <t>15.16</t>
  </si>
  <si>
    <t>15.17</t>
  </si>
  <si>
    <t>15.18</t>
  </si>
  <si>
    <t>15.19</t>
  </si>
  <si>
    <t>15.22</t>
  </si>
  <si>
    <t>15.23</t>
  </si>
  <si>
    <t>15.27</t>
  </si>
  <si>
    <t>Subtotal item 1.0</t>
  </si>
  <si>
    <t>Subtotal item 4.0</t>
  </si>
  <si>
    <t>COMPOSIÇÃO DA ADMNISTRAÇÃO DA OBRA</t>
  </si>
  <si>
    <t>NATUREZA DO SERVIÇO - ADMINISTRAÇÃO DA OBRA</t>
  </si>
  <si>
    <t>DISCRIMINAÇÃO</t>
  </si>
  <si>
    <t>Quantidade</t>
  </si>
  <si>
    <t>Unid.</t>
  </si>
  <si>
    <t>Valor Unitário</t>
  </si>
  <si>
    <t>Valor Total</t>
  </si>
  <si>
    <t>MÃO DE OBRA</t>
  </si>
  <si>
    <t>Encarregado</t>
  </si>
  <si>
    <t>Mês</t>
  </si>
  <si>
    <t xml:space="preserve">Engenheiro </t>
  </si>
  <si>
    <t>HORAS</t>
  </si>
  <si>
    <t>Almoxarife</t>
  </si>
  <si>
    <t>Vigilância noturna (vigia sem arma)</t>
  </si>
  <si>
    <t>MESTRE DE OBRAS COM ENCARGOS COMPLEMENTARES</t>
  </si>
  <si>
    <t xml:space="preserve">Apontador </t>
  </si>
  <si>
    <t>SOMATÓRIO GERAL</t>
  </si>
  <si>
    <t xml:space="preserve">ENCARGOS SOCIAIS(50,49%)- JÁ INCLUSO </t>
  </si>
  <si>
    <t>TOTAL GERAL</t>
  </si>
  <si>
    <t>TRELICA NERVURADA (ESPACADOR), ALTURA = 120,0 MM, DIAMETRO DOS BANZOS M 5,21 INFERIORES E SUPERIOR = 6,0 MM, DIAMETRO DA DIAGONAL = 4,2 MM</t>
  </si>
  <si>
    <t>SINAPI INSUMO</t>
  </si>
  <si>
    <t>Aduela, marco, batente para porta de 70x210 cm, padrão médio, fornecimento e montagem</t>
  </si>
  <si>
    <t>Porta de abrir em madeira 0,70x2,10m , incluso dobradiças, fornecimento e instalação</t>
  </si>
  <si>
    <t>5.8</t>
  </si>
  <si>
    <t>5.9</t>
  </si>
  <si>
    <t>5.10</t>
  </si>
  <si>
    <t>FECHADURA DE EMBUTIR PARA PORTA DE BANHEIRO, COMPLETA, ACABAMENTO PADRÃO MÉDIO, INCLUSO EXECUÇÃO DE FURO - FORNECIMENTO E INSTALAÇÃO.</t>
  </si>
  <si>
    <r>
      <t xml:space="preserve">JANELA DE ALUMÍNIO DE CORRER, </t>
    </r>
    <r>
      <rPr>
        <b/>
        <sz val="10"/>
        <rFont val="Arial"/>
        <family val="2"/>
      </rPr>
      <t>4 FOLHAS</t>
    </r>
    <r>
      <rPr>
        <sz val="10"/>
        <rFont val="Arial"/>
        <family val="2"/>
      </rPr>
      <t>, FIXAÇÃO COM PARAFUSO, VEDAÇÃO COM ESPUMA EXPANSIVA PU, COM VIDROS, PADRONIZADA.</t>
    </r>
  </si>
  <si>
    <r>
      <t xml:space="preserve">JANELA DE ALUMÍNIO DE CORRER, </t>
    </r>
    <r>
      <rPr>
        <b/>
        <sz val="10"/>
        <rFont val="Arial"/>
        <family val="2"/>
      </rPr>
      <t>2 FOLHAS</t>
    </r>
    <r>
      <rPr>
        <sz val="10"/>
        <rFont val="Arial"/>
        <family val="2"/>
      </rPr>
      <t>, FIXAÇÃO COM PARAFUSO, VEDAÇÃO COM ESPUMA EXPANSIVA PU, COM VIDROS, PADRONIZADA.</t>
    </r>
  </si>
  <si>
    <t>TRAMA DE MADEIRA COMPOSTA POR TERÇAS PARA TELHADOS DE ATÉ 2 ÁGUAS PARA TELHA ONDULADA DE FIBROCIMENTO, METÁLICA, PLÁSTICA OU TERMOACÚSTICA, INCLUSO TRANSPORTE VERTICAL</t>
  </si>
  <si>
    <t>TELHAMENTO COM TELHA ONDULADA DE FIBROCIMENTO E = 6 MM, COM RECOBRIMENTO LATERAL DE 1/4 DE ONDA PARA TELHADO COM INCLINAÇÃO MAIOR QUE 10°, COM ATÉ 2 ÁGUAS, INCLUSO IÇAMENTO.</t>
  </si>
  <si>
    <t>CALHA EM CHAPA DE AÇO GALVANIZADO NÚMERO 24, DESENVOLVIMENTO DE 50 CM, INCLUSO TRANSPORTE VERTICAL.</t>
  </si>
  <si>
    <t>CUMEEIRA EM PERFIL ONDULADO DE ALUMÍNIO</t>
  </si>
  <si>
    <t>6.5</t>
  </si>
  <si>
    <t>6.6</t>
  </si>
  <si>
    <t>6.7</t>
  </si>
  <si>
    <t>6.8</t>
  </si>
  <si>
    <t>PERFIL "U" ENRIJECIDO DE ACO GALVANIZADO, DOBRADO, 150 X 60 X 20 MM, E = 3,00 MM</t>
  </si>
  <si>
    <t>CALHA EM CHAPA DE AÇO GALVANIZADO NÚMERO 24, DESENVOLVIMENTO DE 100 CM, INCLUSO TRANSPORTE VERTICAL.</t>
  </si>
  <si>
    <t>6.9</t>
  </si>
  <si>
    <t>APLICAÇÃO MANUAL DE MASSA ACRÍLICA EM PAREDES EXTERNAS E INTERNAS</t>
  </si>
  <si>
    <t>Aplicação de fundo selador acrílico em paredes externas  e internas, uma demão</t>
  </si>
  <si>
    <t>ADAPTADOR COM FLANGE E ANEL DE VEDAÇÃO, PVC, SOLDÁVEL, DN 25 MM X 3/4</t>
  </si>
  <si>
    <t>VASO SANITÁRIO SIFONADO COM CAIXA ACOPLADA LOUÇA BRANCA - FORNECIMENTO</t>
  </si>
  <si>
    <t>ENGATE FLEXÍVEL EM INOX, 1/2 X 40CM - FORNECIMENTO E INSTALAÇÃO.</t>
  </si>
  <si>
    <t>ENGATE FLEXÍVEL EM PLÁSTICO BRANCO, 1/2" X 30CM - FORNECIMENTO E INSTALAÇÃO</t>
  </si>
  <si>
    <t>ADAPTADOR CURTO COM BOLSA E ROSCA PARA REGISTRO, PVC, SOLDÁVEL, DN 25MM X 3/4, INSTALADO EM RAMAL OU SUB-RAMAL DE ÁGUA - FORNECIMENTO E INSTALAÇÃO.</t>
  </si>
  <si>
    <t>12.16</t>
  </si>
  <si>
    <t>12.17</t>
  </si>
  <si>
    <t>Joelho PCV 45º esgoto 50 mm</t>
  </si>
  <si>
    <t>Joelho PCV 45º esgoto 100 mm</t>
  </si>
  <si>
    <t>SEDOP</t>
  </si>
  <si>
    <t>Sumidouro em alvenaria c/ tpo.em concreto</t>
  </si>
  <si>
    <t>TE, PVC, SERIE NORMAL, ESGOTO PREDIAL, DN 50 X 50 MM</t>
  </si>
  <si>
    <t>TE, PVC, SERIE NORMAL, ESGOTO PREDIAL, DN 100 X 50 MM,</t>
  </si>
  <si>
    <t>JUNÇÃO SIMPLES, PVC, SERIE NORMAL, ESGOTO PREDIAL, DN 100 X 100 MM</t>
  </si>
  <si>
    <t>LAVATÓRIO LOUÇA BRANCA COM COLUNA, *44 X 35,5* CM, PADRÃO POPULAR, INCLUSO SIFÃO FLEXÍVEL EM PVC, VÁLVULA E ENGATE FLEXÍVEL 30CM EM PLÁSTICOE COM TORNEIRA CROMADA PADRÃO POPULAR - FORNECIMENTO E INSTALAÇÃO.</t>
  </si>
  <si>
    <t>Lavatório de louça s/ coluna (incl. torn.sifão e válvula )-PNE</t>
  </si>
  <si>
    <t xml:space="preserve">Quadro de distribuição de embutir, com barramento, para  18 disjuntores </t>
  </si>
  <si>
    <t>Proteção contra surto BT-CAT-8KA-127V</t>
  </si>
  <si>
    <t>Eletroduto PVC de 2"</t>
  </si>
  <si>
    <t>Caixa de passagem PVC 4x2" BAIXA - fornecimento e instalação</t>
  </si>
  <si>
    <t>Caixa de passagem PVC 4x2" MEDIA - fornecimento e instalação</t>
  </si>
  <si>
    <t>Caixa de passagem PVC 4x2" ALTA - fornecimento e instalação</t>
  </si>
  <si>
    <t>#16,0 mm²</t>
  </si>
  <si>
    <t>TOMADA BAIXA DE EMBUTIR (1 MÓDULO), 2P+T 10 A, INCLUINDO SUPORTE E PLACA - FORNECIMENTO E INSTALAÇÃO.</t>
  </si>
  <si>
    <t>TOMADA ALTA DE EMBUTIR (1 MÓDULO), 2P+T 10 A, INCLUINDO SUPORTE E PLACA - FORNECIMENTO E INSTALAÇÃO.</t>
  </si>
  <si>
    <t>INTERRUPTOR SIMPLES (1 MÓDULO) COM 1 TOMADA DE EMBUTIR 2P+T 10 A, INCLUINDO SUPORTE E PLACA - FORNECIMENTO E INSTALAÇÃO.</t>
  </si>
  <si>
    <t>TOMADA MÉDIA DE EMBUTIR (1 MÓDULO), 2P+T 20 A, INCLUINDO SUPORTE E PLACA - FORNECIMENTO E INSTALAÇÃO.</t>
  </si>
  <si>
    <t>Custo TOTAL com BDI incluso</t>
  </si>
  <si>
    <t>3.19</t>
  </si>
  <si>
    <t>TOMADA DE REDE RJ45 - FORNECIMENTO E INSTALAÇÃO.</t>
  </si>
  <si>
    <t>PORTA EM ALUMÍNIO DE ABRIR TIPO VENEZIANA COM GUARNIÇÃO, FIXAÇÃO COM PARAFUSOS - FORNECIMENTO E INSTALAÇÃO.</t>
  </si>
  <si>
    <t>RUFO EM CHAPA DE AÇO GALVANIZADO NÚMERO 24, CORTE DE 25 CM, INCLUSO TRANSPORTE VERTICAL.</t>
  </si>
  <si>
    <t>Retirada de piso cimentado</t>
  </si>
  <si>
    <t>PISO EM GRANILITE, MARMORITE OU GRANITINA ESPESSURA 8 MM, INCLUSO JUNTAS DE DILATACAO PLASTICAS</t>
  </si>
  <si>
    <t>QUADRA DE ESPORTES</t>
  </si>
  <si>
    <t>Equipamento completo p/ quadra de esportes</t>
  </si>
  <si>
    <t>cj</t>
  </si>
  <si>
    <t>REDE DE PROTEÇÃO ESPORTIVA, LATERAL E FUNDO, FIO 4,  MALHA EM CORDA TRANÇADA ALTURA 5 METROS</t>
  </si>
  <si>
    <t>MERCADO</t>
  </si>
  <si>
    <t>7.2</t>
  </si>
  <si>
    <t xml:space="preserve">PINTURA </t>
  </si>
  <si>
    <t xml:space="preserve">Revestimento cerâmico de paredes PEI IV- cerâmica 33 x 45 cm aplicado com argamassa industrializada- incl. rejunte - conforme projeto   </t>
  </si>
  <si>
    <t>REGISTRO DE PRESSÃO BRUTO, LATÃO, ROSCÁVEL, 1/2", COM ACABAMENTO E CANOPLA CROMADOS. FORNECIDO E INSTALADO EM RAMAL DE ÁGUA. (MICTÓRIOS)</t>
  </si>
  <si>
    <t>Chuveiro em PVC</t>
  </si>
  <si>
    <t>CAIXA DE GORDURA SIMPLES, RETANGULAR, EM ALVENARIA</t>
  </si>
  <si>
    <t>TANQUE SÉPTICO CIRCULAR, EM CONCRETO PRÉ-MOLDADO</t>
  </si>
  <si>
    <t>REFLETOR RETANGULAR FECHADO COM LAMPADA VAPOR METALICO 400 W</t>
  </si>
  <si>
    <t>74246/001</t>
  </si>
  <si>
    <t>Retirada de piso ceramico, inclusive camada regularizadora</t>
  </si>
  <si>
    <t>Retirada de revestimento cerâmico</t>
  </si>
  <si>
    <t>TRAMA DE AÇO COMPOSTA POR TERÇAS PARA TELHADOS DE ATÉ 2 ÁGUAS PARA TELHA ONDULADA DE FIBROCIMENTO, METÁLICA, PLÁSTICA OU TERMOACÚSTICA, INCLUSO TRANSPORTE VERTICAL.(FECHAMENTO LATERAL)</t>
  </si>
  <si>
    <t>TELHAMENTO COM TELHA DE AÇO/ALUMÍNIO E = 0,5 MM, COM ATÉ 2 ÁGUAS, INCLUSO IÇAMENTO.(FECHAMENTO LATERAL E DO LANTERNIN)</t>
  </si>
  <si>
    <t xml:space="preserve">SISTEMA DE VEDAÇÃO VERTICAL INTERNO E EXTERNO </t>
  </si>
  <si>
    <t>4.2</t>
  </si>
  <si>
    <t xml:space="preserve">CONCRETO ARMADO PARA FUNDAÇÕES - VIGAS BALDRAMES </t>
  </si>
  <si>
    <t>PORTAS E PORTÃO</t>
  </si>
  <si>
    <t>Piso de cimento desempenado com juntas de dilatação - calçadas 1,00 m</t>
  </si>
  <si>
    <t xml:space="preserve"> máis ser</t>
  </si>
  <si>
    <t>EXECUÇÃO DE PÁTIO/ESTACIONAMENTO EM PISO INTERTRAVADO, COM BLOCO RETANGULAR COR NATURAL DE 20 X 10 CM, ESPESSURA 8 CM.</t>
  </si>
  <si>
    <t>ASSENTAMENTO DE GUIA (MEIO-FIO) EM TRECHO RETO, CONFECCIONADA EM CONCRETO PRÉ-FABRICADO, DIMENSÕES 100X15X13X20 CM (COMPRIMENTO X BASE INFERIOR X BASE SUPERIOR X ALTURA), PARA URBANIZAÇÃO INTERNA DE EMPREENDIMENTOS</t>
  </si>
  <si>
    <t>ASSENTAMENTO DE GUIA (MEIO-FIO) EM TRECHO CURVO, CONFECCIONADA EM CONCRETO PRÉ-FABRICADO, DIMENSÕES 100X15X13X20 CM (COMPRIMENTO X BASE INFERIOR X BASE SUPERIOR X ALTURA), PARA URBANIZAÇÃO INTERNA DE EMPREENDIMENTOS</t>
  </si>
  <si>
    <t>PAVIMENTAÇÃO EXTERNA E PAISAGISMO</t>
  </si>
  <si>
    <t>PLANTIO DE GRAMA ESMERALDA EM ROLO</t>
  </si>
  <si>
    <t>9.8</t>
  </si>
  <si>
    <t>9.4</t>
  </si>
  <si>
    <t>9.5</t>
  </si>
  <si>
    <t>9.6</t>
  </si>
  <si>
    <t>9.7</t>
  </si>
  <si>
    <t>9.9</t>
  </si>
  <si>
    <t>9.10</t>
  </si>
  <si>
    <t>14.5</t>
  </si>
  <si>
    <t>14.8</t>
  </si>
  <si>
    <t>14.9</t>
  </si>
  <si>
    <t>14.10</t>
  </si>
  <si>
    <t>14.11</t>
  </si>
  <si>
    <t>14.12</t>
  </si>
  <si>
    <t>MêsxValor/Percentagem de Serv. Executados</t>
  </si>
  <si>
    <t>5,62x18,25</t>
  </si>
  <si>
    <t>4,00x40,30x2,00</t>
  </si>
  <si>
    <t>(4,00x40,30x2,00) + (1,00x40,00)</t>
  </si>
  <si>
    <t>((20,24+31,12)x2)x5,00</t>
  </si>
  <si>
    <t>REFORMA - QUADRA COBERTA</t>
  </si>
  <si>
    <t>Obs: Referência de preços tabela SINAPI E SEDOP FEV./2023.</t>
  </si>
  <si>
    <t>Placa de obra em chapa galvanizada (2,00 X 1,20 M), instalada</t>
  </si>
  <si>
    <t>ARMAÇÃO DE BLOCO, VIGA BALDRAME OU SAPATA UTILIZANDO AÇO CA-50 DE 10 MM - MONTAGEM.</t>
  </si>
  <si>
    <t>ARMAÇÃO DE PILAR OU VIGA DE ESTRUTURA DE CONCRETO ARMADO EMBUTIDA EM ALVENARIA DE VEDAÇÃO UTILIZANDO AÇO CA-60 DE 5,0 MM - MONTAGEM.</t>
  </si>
  <si>
    <t>ARMAÇÃO DE BLOCO, VIGA BALDRAME OU SAPATA UTILIZANDO AÇO CA-50 DE 8 MM- MONTAGEM.</t>
  </si>
  <si>
    <t>ARMAÇÃO DE BLOCO, VIGA BALDRAME OU SAPATA UTILIZANDO AÇO CA-50 DE 12,5MM - MONTAGEM.</t>
  </si>
  <si>
    <t>CONCRETAGEM DE VIGAS E LAJES, FCK=25 MPA, PARA QUALQUER TIPO DE LAJE COM BALDES EM EDIFICAÇÃO TÉRREA - LANÇAMENTO, ADENSAMENTO E ACABAMENTO.</t>
  </si>
  <si>
    <t>ARMAÇÃO DE PILAR OU VIGA DE ESTRUTURA CONVENCIONAL DE CONCRETO ARMADO UTILIZANDO AÇO CA-50 DE 10,0 MM - MONTAGEM.</t>
  </si>
  <si>
    <t>ALVENARIA DE VEDAÇÃO DE BLOCOS CERÂMICOS FURADOS NA VERTICAL DE 9X19X39 CM (ESPESSURA 9 CM) E ARGAMASSA DE ASSENTAMENTO COM PREPARO EM BETONEIRA</t>
  </si>
  <si>
    <t>KIT DE PORTA DE MADEIRA PARA PINTURA, SEMI-OCA (LEVE OU MÉDIA), PADRÃO MÉDIO, 80X210CM, ESPESSURA DE 3,5CM, ITENS INCLUSOS: DOBRADIÇAS, MONTAGEM E INSTALAÇÃO DO BATENTE, FECHADURA COM EXECUÇÃO DO FURO - FORNECIMENTO E INSTALAÇÃO.</t>
  </si>
  <si>
    <t>KIT DE PORTA DE MADEIRA PARA PINTURA, SEMI-OCA (LEVE OU MÉDIA), PADRÃO MÉDIO, 90X210CM, ESPESSURA DE 3,5CM, ITENS INCLUSOS: DOBRADIÇAS, MONTAGEM E INSTALAÇÃO DO BATENTE, FECHADURA COM EXECUÇÃO DO FURO - FORNECIMENTO E INSTALAÇÃO.</t>
  </si>
  <si>
    <t>ALVENARIA DE VEDAÇÃO COM ELEMENTO VAZADO DE CERÂMICA (COBOGÓ) DE 7X20X20CM E ARGAMASSA DE ASSENTAMENTO COM PREPARO EM BETONEIRA.</t>
  </si>
  <si>
    <t>ALAMBRADO PARA QUADRA POLIESPORTIVA, ESTRUTURADO POR TUBOS DE ACO GALVANIZADO, (MONTANTES COM DIAMETRO 2", TRAVESSAS E ESCORAS COM DIÂMETRO1 ¼), COM TELA DE ARAME GALVANIZADO, FIO 14 BWG E MALHA QUADRADA 5X5CM (EXCETO MURETA).</t>
  </si>
  <si>
    <t>RODAPÉ CERÂMICO DE 7CM DE ALTURA COM PLACAS TIPO ESMALTADA EXTRA DE DIMENSÕES 45X45CM.</t>
  </si>
  <si>
    <t>PISO CIMENTADO, TRAÇO 1:3 (CIMENTO E AREIA), ACABAMENTO LISO, ESPESSURA 4,0 CM, PREPARO MECÂNICO DA ARGAMASSA.</t>
  </si>
  <si>
    <t>PINTURA COM TINTA ALQUÍDICA DE FUNDO (TIPO ZARCÃO) PULVERIZADA SOBRE SUPERFÍCIES METÁLICAS (EXCETO PERFIL) EXECUTADO EM OBRA (POR DEMÃO).</t>
  </si>
  <si>
    <t>PINTURA COM TINTA ALQUÍDICA DE FUNDO E ACABAMENTO (ESMALTE SINTÉTICO GRAFITE) PULVERIZADA SOBRE SUPERFÍCIES METÁLICAS (EXCETO PERFIL) EXECUTADO EM OBRA (POR DEMÃO).</t>
  </si>
  <si>
    <t>PINTURA DE DEMARCAÇÃO DE QUADRA POLIESPORTIVA COM TINTA ACRÍLICA, E = 5 CM, APLICAÇÃO MANUAL.</t>
  </si>
  <si>
    <t>PINTURA TINTA DE ACABAMENTO (PIGMENTADA) ESMALTE SINTÉTICO FOSCO EM MADEIRA, 2 DEMÃOS.</t>
  </si>
  <si>
    <t>BUCHA DE REDUÇÃO, LONGA, PVC, SOLDÁVEL, DN 60 X 50 MM,</t>
  </si>
  <si>
    <t>Joelho PCV soldavel 45º agua fria 50mm</t>
  </si>
  <si>
    <t>Joelho PCV soldavel 90º agua fria 40mm</t>
  </si>
  <si>
    <t>Joelho PCV soldavel 90º agua fria 60mm</t>
  </si>
  <si>
    <t>Tê de redução PVC soldável, 60 mm x 50 mm, fornecimento e instalação</t>
  </si>
  <si>
    <t>TE, PVC, SOLDÁVEL, DN 60MM, INSTALADO EM RAMAL OU SUB-RAMAL DE ÁGUA</t>
  </si>
  <si>
    <t>Tubo PVC soldável Ø 60 mm, inclusive conexões</t>
  </si>
  <si>
    <t>Tubo PVC soldável Ø 40 mm, inclusive conexões</t>
  </si>
  <si>
    <t>REGISTRO DE GAVETA BRUTO, LATÃO, ROSCÁVEL, 1 1/2" - FORNECIMENTO E INSTALAÇÃO.</t>
  </si>
  <si>
    <t>REGISTRO DE ESFERA, PVC, SOLDÁVEL, COM VOLANTE, DN 60 MM - FORNECIMENTO E INSTALAÇÃO.</t>
  </si>
  <si>
    <t>PINTURA DE PISO COM TINTA ACRÍLICA, APLICAÇÃO MANUAL, 3 DEMÃOS, INCLUSO FUNDO PREPARADOR.(PISO DA QUADRA E ARQUIBANCADA)</t>
  </si>
  <si>
    <t>VASO SANITARIO SIFONADO CONVENCIONAL COM LOUÇA BRANCA, INCLUSO CONJUNTO DE LIGAÇÃO PARA BACIA SANITÁRIA AJUSTÁVEL - FORNECIMENTO E INSTALAÇÃO</t>
  </si>
  <si>
    <t>VASO SANITARIO SIFONADO CONVENCIONAL PARA PCD SEM FURO FRONTAL COM LOUÇA BRANCA SEM ASSENTO, INCLUSO CONJUNTO DE LIGAÇÃO PARA BACIA SANITÁRIA AJUSTÁVEL - FORNECIMENTO E INSTALAÇÃO.</t>
  </si>
  <si>
    <t>MICTÓRIO SIFONADO LOUÇA BRANCA PADRÃO MÉDIO FORNECIMENTO E INSTALAÇÃO.</t>
  </si>
  <si>
    <t>LAVATÓRIO LOUÇA BRANCA COM COLUNA, *44 X 35,5* CM, PADRÃO POPULAR, INCLUSO SIFÃO FLEXÍVEL EM PVC, VÁLVULA E ENGATE FLEXÍVEL 30CM EM PLÁSTICO E COM TORNEIRA CROMADA PADRÃO POPULAR - FORNECIMENTO E INSTALAÇÃO.</t>
  </si>
  <si>
    <t>TANQUE DE MÁRMORE SINTÉTICO SUSPENSO, 22L OU EQUIVALENTE, INCLUSO SIFÃO TIPO GARRAFA EM PVC, VÁLVULA PLÁSTICA E TORNEIRA DE PLÁSTICO - FORNECIMENTO E INSTALAÇÃO.</t>
  </si>
  <si>
    <t>BANCADA MÁRMORE BRANCO 150 X 60 CM, COM CUBA DE EMBUTIR DE AÇO, VÁLVULA AMERICANA E SIFÃO TIPO GARRAFA EM METAL , ENGATE FLEXÍVEL 30 CM, TORNEIRA CROMADA, DE MESA, 1/2 OU 3/4, PARA PIA COZINHA, PADRÃO ALTO -FORNEC. E INSTALAÇÃO.</t>
  </si>
  <si>
    <t>CAIXA SIFONADA, COM GRELHA REDONDA, PVC, DN 150 X 150 X 50 MM, JUNTA SOLDÁVEL, FORNECIDA E INSTALADA EM RAMAL DE DESCARGA OU EM RAMAL DE ESGOTO SANITÁRIO.</t>
  </si>
  <si>
    <t>BUCHA DE REDUÇÃO LONGA, PVC, SÉRIE NORMAL, ESGOTO PREDIAL, DN 50 X 40MM, JUNTA SOLDÁVEL E ELÁSTICA, FORNECIDO E INSTALADO EM RAMAL DE DESCARGA OU RAMAL DE ESGOTO SANITÁRIO.</t>
  </si>
  <si>
    <t>CURVA LONGA, 45 GRAUS, PVC OCRE, JUNTA ELÁSTICA, DN 100 MM, PARA COLETOR PREDIAL DE ESGOTO.</t>
  </si>
  <si>
    <t>JUNÇÃO SIMPLES, PVC, SERIE NORMAL, ESGOTO PREDIAL, DN 50 X 50 MM</t>
  </si>
  <si>
    <t>LUVA SIMPLES, PVC, SERIE NORMAL, ESGOTO PREDIAL, DN 50 MM, JUNTA ELÁSTICA, FORNECIDO E INSTALADO EM RAMAL DE DESCARGA OU RAMAL DE ESGOTO SANITÁRIO.</t>
  </si>
  <si>
    <t>LUVA SIMPLES, PVC, SERIE NORMAL, ESGOTO PREDIAL, DN 100 MM, JUNTA ELÁSTICA, FORNECIDO E INSTALADO EM RAMAL DE DESCARGA OU RAMAL DE ESGOTO SANITÁRIO.</t>
  </si>
  <si>
    <t>LÂMPADA FLUORESCENTE ESPIRAL BRANCA 20 W, BASE E27 - FORNECIMENTO E INSTALAÇÃO</t>
  </si>
  <si>
    <t>REFLETOR EM ALUMÍNIO, DE SUPORTE E ALÇA, COM LÂMPADA VAPOR DE MERCÚRIO DE 250 W, COM REATOR ALTO FATOR DE POTÊNCIA - FORNECIMENTO E INSTALAÇÃO.</t>
  </si>
  <si>
    <t>DISJUNTOR MONOPOLAR TIPO DIN, CORRENTE NOMINAL DE 10A - FORNECIMENTO E INSTALAÇÃO.</t>
  </si>
  <si>
    <t>DISJUNTOR MONOPOLAR TIPO DIN, CORRENTE NOMINAL DE 16A - FORNECIMENTO E INSTALAÇÃO.</t>
  </si>
  <si>
    <t>DISJUNTOR BIPOLAR TIPO DIN, CORRENTE NOMINAL DE 40A - FORNECIMENTO E INSTALAÇÃO</t>
  </si>
  <si>
    <t>3.16</t>
  </si>
  <si>
    <t>3.17</t>
  </si>
  <si>
    <t>3.18</t>
  </si>
  <si>
    <t>5.1</t>
  </si>
  <si>
    <t>7.3</t>
  </si>
  <si>
    <t>11.9</t>
  </si>
  <si>
    <t>11.3</t>
  </si>
  <si>
    <t>11.2</t>
  </si>
  <si>
    <t>11.4</t>
  </si>
  <si>
    <t>11.5</t>
  </si>
  <si>
    <t>11.6</t>
  </si>
  <si>
    <t>11.7</t>
  </si>
  <si>
    <t>11.8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</si>
  <si>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</si>
  <si>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</si>
  <si>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</si>
  <si>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</si>
  <si>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</si>
  <si>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</si>
  <si>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</si>
  <si>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</si>
  <si>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</si>
  <si>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</si>
  <si>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11.20</t>
  </si>
  <si>
    <t>11.21</t>
  </si>
  <si>
    <t>12.7</t>
  </si>
  <si>
    <t>12.10</t>
  </si>
  <si>
    <t>12.12</t>
  </si>
  <si>
    <t>12.14</t>
  </si>
  <si>
    <t>12.18</t>
  </si>
  <si>
    <t>12.19</t>
  </si>
  <si>
    <t>12.20</t>
  </si>
  <si>
    <t>14.7</t>
  </si>
  <si>
    <t>14.13</t>
  </si>
  <si>
    <t>14.14</t>
  </si>
  <si>
    <t>14.15</t>
  </si>
  <si>
    <t>14.16</t>
  </si>
  <si>
    <t>14.17</t>
  </si>
  <si>
    <t>14.18</t>
  </si>
  <si>
    <t>Data do orçamento: Março de 2023</t>
  </si>
  <si>
    <t>Administração de obra</t>
  </si>
  <si>
    <t>COMP.</t>
  </si>
  <si>
    <t>CONCRETO ARMADO PARA ESTRUTURA - VIGAS DOS DEGRAUS</t>
  </si>
  <si>
    <t>PORTAO DE FERRO 1/2", COM FERRAGENS (INCL. PINTURA ANTI CORROSIVA) (PORTÕES DE ACESSO)</t>
  </si>
  <si>
    <t>Contrapiso em argamassa traço 1:4, preparo mecânico com betoneira 400 l (ASSENTOS ARQUIBANCADA)</t>
  </si>
  <si>
    <t>10.2</t>
  </si>
  <si>
    <t>10.3</t>
  </si>
  <si>
    <t>10.4</t>
  </si>
  <si>
    <t>10.5</t>
  </si>
  <si>
    <t>10.6</t>
  </si>
  <si>
    <t>10.7</t>
  </si>
  <si>
    <t>10.8</t>
  </si>
  <si>
    <t>Obra: REFORMA DA QUADRA DO BAIRRO RUI PIRES DE LIMA</t>
  </si>
  <si>
    <t>Local:  Rua das Palmeiras, BAIRRO: Rui Pires de Lima - MUNICÍPIO DE NOVO PROGRESSO - PA</t>
  </si>
  <si>
    <t>DISJUNTOR MONOPOLAR TIPO DIN, CORRENTE NOMINAL DE 25A - FORNECIMENTO E INSTALAÇÃO.</t>
  </si>
  <si>
    <t>BDI :</t>
  </si>
  <si>
    <t xml:space="preserve">____________________________________________
DJAYSON MANUEL DA CONCEIÇÃO
Engenheiro Civil
CREA nº 151561898-6
</t>
  </si>
  <si>
    <t xml:space="preserve">_______________________________________________________________
DJAYSON MANUEL DA CONCEIÇÃO
Engenheiro Civil
CREA nº 151561898-6
</t>
  </si>
  <si>
    <t>Novo Progresso - PA, 15 de junho de 2023.</t>
  </si>
  <si>
    <t>Tempo de execução: 4 meses</t>
  </si>
  <si>
    <t xml:space="preserve">Valor da Obra: </t>
  </si>
</sst>
</file>

<file path=xl/styles.xml><?xml version="1.0" encoding="utf-8"?>
<styleSheet xmlns="http://schemas.openxmlformats.org/spreadsheetml/2006/main">
  <numFmts count="4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.##000##"/>
    <numFmt numFmtId="173" formatCode="##.##000"/>
    <numFmt numFmtId="174" formatCode="_(* #,##0.000_);_(* \(#,##0.000\);_(* &quot;-&quot;??_);_(@_)"/>
    <numFmt numFmtId="175" formatCode="_(* #,##0.0000_);_(* \(#,##0.0000\);_(* &quot;-&quot;??_);_(@_)"/>
    <numFmt numFmtId="176" formatCode="&quot;Sim&quot;;&quot;Sim&quot;;&quot;Não&quot;"/>
    <numFmt numFmtId="177" formatCode="&quot;Verdadeiro&quot;;&quot;Verdadeiro&quot;;&quot;Falso&quot;"/>
    <numFmt numFmtId="178" formatCode="&quot;Ativar&quot;;&quot;Ativar&quot;;&quot;Desativar&quot;"/>
    <numFmt numFmtId="179" formatCode="[$€-2]\ #,##0.00_);[Red]\([$€-2]\ #,##0.00\)"/>
    <numFmt numFmtId="180" formatCode="_(* #,##0.0_);_(* \(#,##0.0\);_(* &quot;-&quot;??_);_(@_)"/>
    <numFmt numFmtId="181" formatCode="_(* #,##0_);_(* \(#,##0\);_(* &quot;-&quot;??_);_(@_)"/>
    <numFmt numFmtId="182" formatCode="0.0%"/>
    <numFmt numFmtId="183" formatCode="&quot;Ativado&quot;;&quot;Ativado&quot;;&quot;Desativado&quot;"/>
    <numFmt numFmtId="184" formatCode="#,##0.00&quot; &quot;;&quot; (&quot;#,##0.00&quot;)&quot;;&quot; -&quot;#&quot; &quot;;@&quot; &quot;"/>
    <numFmt numFmtId="185" formatCode="#,##0.00&quot; &quot;;&quot;-&quot;#,##0.00&quot; &quot;;&quot; -&quot;#&quot; &quot;;@&quot; &quot;"/>
    <numFmt numFmtId="186" formatCode="[$R$-416]&quot; &quot;#,##0.00;[Red]&quot;-&quot;[$R$-416]&quot; &quot;#,##0.00"/>
    <numFmt numFmtId="187" formatCode="00\-00\-00"/>
    <numFmt numFmtId="188" formatCode="&quot;R$ &quot;#,##0.00"/>
    <numFmt numFmtId="189" formatCode="#,##0.00;[Red]#,##0.00"/>
    <numFmt numFmtId="190" formatCode="#,##0.0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0.000%"/>
    <numFmt numFmtId="197" formatCode="0.0000%"/>
  </numFmts>
  <fonts count="71">
    <font>
      <sz val="10"/>
      <name val="Arial"/>
      <family val="0"/>
    </font>
    <font>
      <b/>
      <sz val="10"/>
      <name val="Arial"/>
      <family val="2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Arial1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9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0"/>
      <color rgb="FF000000"/>
      <name val="Arial1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2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2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mediumGray">
        <bgColor theme="0"/>
      </patternFill>
    </fill>
    <fill>
      <patternFill patternType="mediumGray"/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0" borderId="0" applyNumberFormat="0" applyBorder="0" applyProtection="0">
      <alignment/>
    </xf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0" borderId="0" applyNumberFormat="0" applyBorder="0" applyProtection="0">
      <alignment/>
    </xf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184" fontId="41" fillId="0" borderId="0" applyBorder="0" applyProtection="0">
      <alignment/>
    </xf>
    <xf numFmtId="184" fontId="41" fillId="0" borderId="0" applyBorder="0" applyProtection="0">
      <alignment/>
    </xf>
    <xf numFmtId="0" fontId="4" fillId="0" borderId="0">
      <alignment/>
      <protection/>
    </xf>
    <xf numFmtId="0" fontId="41" fillId="0" borderId="0" applyNumberFormat="0" applyBorder="0" applyProtection="0">
      <alignment/>
    </xf>
    <xf numFmtId="0" fontId="48" fillId="0" borderId="0" applyNumberFormat="0" applyBorder="0" applyProtection="0">
      <alignment/>
    </xf>
    <xf numFmtId="185" fontId="48" fillId="0" borderId="0" applyBorder="0" applyProtection="0">
      <alignment/>
    </xf>
    <xf numFmtId="0" fontId="49" fillId="0" borderId="0" applyNumberFormat="0" applyBorder="0" applyProtection="0">
      <alignment horizontal="center"/>
    </xf>
    <xf numFmtId="0" fontId="49" fillId="0" borderId="0" applyNumberFormat="0" applyBorder="0" applyProtection="0">
      <alignment horizontal="center" textRotation="90"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Border="0" applyProtection="0">
      <alignment/>
    </xf>
    <xf numFmtId="186" fontId="53" fillId="0" borderId="0" applyBorder="0" applyProtection="0">
      <alignment/>
    </xf>
    <xf numFmtId="0" fontId="54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4" fontId="41" fillId="0" borderId="0" applyBorder="0" applyProtection="0">
      <alignment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364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2" fontId="0" fillId="0" borderId="0" xfId="84" applyNumberFormat="1" applyFont="1" applyAlignment="1">
      <alignment horizontal="righ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4" fontId="0" fillId="0" borderId="0" xfId="84" applyNumberFormat="1" applyFont="1" applyFill="1" applyBorder="1" applyAlignment="1">
      <alignment horizontal="right" vertical="center"/>
    </xf>
    <xf numFmtId="171" fontId="0" fillId="0" borderId="0" xfId="84" applyFont="1" applyBorder="1" applyAlignment="1">
      <alignment horizontal="right" vertical="center"/>
    </xf>
    <xf numFmtId="171" fontId="0" fillId="0" borderId="0" xfId="84" applyFont="1" applyAlignment="1">
      <alignment horizontal="right" vertical="center"/>
    </xf>
    <xf numFmtId="171" fontId="0" fillId="0" borderId="0" xfId="84" applyFont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/>
    </xf>
    <xf numFmtId="49" fontId="1" fillId="33" borderId="10" xfId="60" applyNumberFormat="1" applyFont="1" applyFill="1" applyBorder="1" applyAlignment="1">
      <alignment horizontal="center" vertical="center"/>
      <protection/>
    </xf>
    <xf numFmtId="49" fontId="1" fillId="33" borderId="10" xfId="60" applyNumberFormat="1" applyFont="1" applyFill="1" applyBorder="1" applyAlignment="1">
      <alignment horizontal="left" vertical="center"/>
      <protection/>
    </xf>
    <xf numFmtId="4" fontId="1" fillId="33" borderId="10" xfId="60" applyNumberFormat="1" applyFont="1" applyFill="1" applyBorder="1" applyAlignment="1">
      <alignment horizontal="center" vertical="center"/>
      <protection/>
    </xf>
    <xf numFmtId="0" fontId="0" fillId="34" borderId="0" xfId="60" applyFont="1" applyFill="1" applyBorder="1" applyAlignment="1">
      <alignment horizontal="center" vertical="center" wrapText="1"/>
      <protection/>
    </xf>
    <xf numFmtId="4" fontId="1" fillId="33" borderId="11" xfId="60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 quotePrefix="1">
      <alignment vertical="center"/>
    </xf>
    <xf numFmtId="0" fontId="0" fillId="0" borderId="0" xfId="0" applyFont="1" applyFill="1" applyBorder="1" applyAlignment="1" quotePrefix="1">
      <alignment vertical="center"/>
    </xf>
    <xf numFmtId="0" fontId="1" fillId="34" borderId="0" xfId="60" applyFont="1" applyFill="1" applyBorder="1" applyAlignment="1">
      <alignment vertical="center"/>
      <protection/>
    </xf>
    <xf numFmtId="171" fontId="1" fillId="33" borderId="11" xfId="84" applyFont="1" applyFill="1" applyBorder="1" applyAlignment="1">
      <alignment horizontal="center" vertical="center"/>
    </xf>
    <xf numFmtId="171" fontId="1" fillId="33" borderId="10" xfId="84" applyFont="1" applyFill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/>
    </xf>
    <xf numFmtId="171" fontId="7" fillId="0" borderId="19" xfId="84" applyFont="1" applyBorder="1" applyAlignment="1">
      <alignment/>
    </xf>
    <xf numFmtId="2" fontId="7" fillId="0" borderId="19" xfId="0" applyNumberFormat="1" applyFont="1" applyBorder="1" applyAlignment="1">
      <alignment/>
    </xf>
    <xf numFmtId="9" fontId="7" fillId="35" borderId="19" xfId="66" applyFont="1" applyFill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/>
    </xf>
    <xf numFmtId="171" fontId="7" fillId="0" borderId="21" xfId="84" applyFont="1" applyBorder="1" applyAlignment="1">
      <alignment/>
    </xf>
    <xf numFmtId="2" fontId="7" fillId="0" borderId="21" xfId="0" applyNumberFormat="1" applyFont="1" applyBorder="1" applyAlignment="1">
      <alignment/>
    </xf>
    <xf numFmtId="9" fontId="7" fillId="35" borderId="21" xfId="66" applyFont="1" applyFill="1" applyBorder="1" applyAlignment="1">
      <alignment/>
    </xf>
    <xf numFmtId="9" fontId="7" fillId="0" borderId="21" xfId="66" applyFont="1" applyBorder="1" applyAlignment="1">
      <alignment/>
    </xf>
    <xf numFmtId="9" fontId="7" fillId="0" borderId="21" xfId="66" applyFont="1" applyFill="1" applyBorder="1" applyAlignment="1">
      <alignment/>
    </xf>
    <xf numFmtId="0" fontId="7" fillId="0" borderId="22" xfId="0" applyFont="1" applyBorder="1" applyAlignment="1">
      <alignment/>
    </xf>
    <xf numFmtId="171" fontId="7" fillId="0" borderId="22" xfId="84" applyFont="1" applyBorder="1" applyAlignment="1">
      <alignment/>
    </xf>
    <xf numFmtId="9" fontId="7" fillId="0" borderId="22" xfId="66" applyFont="1" applyBorder="1" applyAlignment="1">
      <alignment/>
    </xf>
    <xf numFmtId="9" fontId="7" fillId="0" borderId="22" xfId="66" applyFont="1" applyFill="1" applyBorder="1" applyAlignment="1">
      <alignment/>
    </xf>
    <xf numFmtId="171" fontId="6" fillId="0" borderId="16" xfId="0" applyNumberFormat="1" applyFont="1" applyBorder="1" applyAlignment="1">
      <alignment/>
    </xf>
    <xf numFmtId="2" fontId="6" fillId="0" borderId="16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2" xfId="0" applyFont="1" applyBorder="1" applyAlignment="1">
      <alignment/>
    </xf>
    <xf numFmtId="171" fontId="7" fillId="36" borderId="24" xfId="84" applyFont="1" applyFill="1" applyBorder="1" applyAlignment="1">
      <alignment horizontal="centerContinuous"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171" fontId="7" fillId="0" borderId="17" xfId="84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171" fontId="7" fillId="0" borderId="29" xfId="84" applyFont="1" applyBorder="1" applyAlignment="1">
      <alignment/>
    </xf>
    <xf numFmtId="171" fontId="7" fillId="0" borderId="30" xfId="84" applyFont="1" applyBorder="1" applyAlignment="1">
      <alignment/>
    </xf>
    <xf numFmtId="0" fontId="7" fillId="0" borderId="31" xfId="0" applyFont="1" applyBorder="1" applyAlignment="1">
      <alignment/>
    </xf>
    <xf numFmtId="0" fontId="7" fillId="0" borderId="14" xfId="0" applyFont="1" applyBorder="1" applyAlignment="1">
      <alignment/>
    </xf>
    <xf numFmtId="171" fontId="7" fillId="0" borderId="15" xfId="84" applyFont="1" applyBorder="1" applyAlignment="1">
      <alignment/>
    </xf>
    <xf numFmtId="0" fontId="7" fillId="0" borderId="32" xfId="0" applyFont="1" applyFill="1" applyBorder="1" applyAlignment="1">
      <alignment/>
    </xf>
    <xf numFmtId="171" fontId="7" fillId="36" borderId="10" xfId="84" applyFont="1" applyFill="1" applyBorder="1" applyAlignment="1">
      <alignment horizontal="centerContinuous"/>
    </xf>
    <xf numFmtId="0" fontId="1" fillId="34" borderId="0" xfId="60" applyFont="1" applyFill="1" applyBorder="1" applyAlignment="1">
      <alignment/>
      <protection/>
    </xf>
    <xf numFmtId="0" fontId="1" fillId="34" borderId="12" xfId="60" applyFont="1" applyFill="1" applyBorder="1" applyAlignment="1">
      <alignment vertical="center"/>
      <protection/>
    </xf>
    <xf numFmtId="0" fontId="0" fillId="0" borderId="0" xfId="0" applyFont="1" applyAlignment="1">
      <alignment vertical="center" wrapText="1"/>
    </xf>
    <xf numFmtId="0" fontId="62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10" fillId="0" borderId="0" xfId="61" applyFont="1" applyAlignment="1">
      <alignment vertical="center"/>
      <protection/>
    </xf>
    <xf numFmtId="0" fontId="11" fillId="0" borderId="20" xfId="61" applyFont="1" applyBorder="1" applyAlignment="1">
      <alignment horizontal="center" vertical="center"/>
      <protection/>
    </xf>
    <xf numFmtId="0" fontId="11" fillId="0" borderId="33" xfId="61" applyFont="1" applyBorder="1" applyAlignment="1">
      <alignment vertical="center"/>
      <protection/>
    </xf>
    <xf numFmtId="0" fontId="11" fillId="0" borderId="34" xfId="61" applyFont="1" applyBorder="1" applyAlignment="1">
      <alignment vertical="center"/>
      <protection/>
    </xf>
    <xf numFmtId="0" fontId="11" fillId="0" borderId="35" xfId="61" applyFont="1" applyBorder="1" applyAlignment="1">
      <alignment vertical="center"/>
      <protection/>
    </xf>
    <xf numFmtId="0" fontId="10" fillId="0" borderId="20" xfId="61" applyFont="1" applyBorder="1" applyAlignment="1">
      <alignment horizontal="center" vertical="center"/>
      <protection/>
    </xf>
    <xf numFmtId="0" fontId="10" fillId="0" borderId="33" xfId="61" applyFont="1" applyBorder="1" applyAlignment="1">
      <alignment vertical="center"/>
      <protection/>
    </xf>
    <xf numFmtId="0" fontId="10" fillId="0" borderId="34" xfId="61" applyFont="1" applyBorder="1" applyAlignment="1">
      <alignment vertical="center"/>
      <protection/>
    </xf>
    <xf numFmtId="0" fontId="10" fillId="0" borderId="35" xfId="61" applyFont="1" applyBorder="1" applyAlignment="1">
      <alignment vertical="center"/>
      <protection/>
    </xf>
    <xf numFmtId="0" fontId="64" fillId="37" borderId="36" xfId="61" applyFont="1" applyFill="1" applyBorder="1" applyAlignment="1">
      <alignment horizontal="left" vertical="center"/>
      <protection/>
    </xf>
    <xf numFmtId="0" fontId="64" fillId="37" borderId="37" xfId="61" applyFont="1" applyFill="1" applyBorder="1" applyAlignment="1">
      <alignment horizontal="left" vertical="center"/>
      <protection/>
    </xf>
    <xf numFmtId="0" fontId="65" fillId="0" borderId="0" xfId="0" applyFont="1" applyBorder="1" applyAlignment="1">
      <alignment horizontal="center" vertical="center" wrapText="1"/>
    </xf>
    <xf numFmtId="0" fontId="1" fillId="34" borderId="23" xfId="60" applyFont="1" applyFill="1" applyBorder="1" applyAlignment="1">
      <alignment vertical="center"/>
      <protection/>
    </xf>
    <xf numFmtId="0" fontId="0" fillId="34" borderId="30" xfId="60" applyFont="1" applyFill="1" applyBorder="1" applyAlignment="1">
      <alignment vertical="center" wrapText="1"/>
      <protection/>
    </xf>
    <xf numFmtId="0" fontId="1" fillId="34" borderId="32" xfId="60" applyFont="1" applyFill="1" applyBorder="1" applyAlignment="1">
      <alignment/>
      <protection/>
    </xf>
    <xf numFmtId="0" fontId="1" fillId="34" borderId="32" xfId="60" applyFont="1" applyFill="1" applyBorder="1" applyAlignment="1">
      <alignment vertical="center"/>
      <protection/>
    </xf>
    <xf numFmtId="0" fontId="0" fillId="34" borderId="14" xfId="60" applyFont="1" applyFill="1" applyBorder="1" applyAlignment="1">
      <alignment horizontal="center"/>
      <protection/>
    </xf>
    <xf numFmtId="0" fontId="0" fillId="34" borderId="14" xfId="60" applyFont="1" applyFill="1" applyBorder="1" applyAlignment="1">
      <alignment horizontal="left" vertical="center"/>
      <protection/>
    </xf>
    <xf numFmtId="0" fontId="0" fillId="34" borderId="14" xfId="60" applyFont="1" applyFill="1" applyBorder="1" applyAlignment="1">
      <alignment horizontal="center" vertical="center"/>
      <protection/>
    </xf>
    <xf numFmtId="171" fontId="0" fillId="34" borderId="14" xfId="84" applyFont="1" applyFill="1" applyBorder="1" applyAlignment="1">
      <alignment horizontal="center" vertical="center"/>
    </xf>
    <xf numFmtId="171" fontId="0" fillId="34" borderId="14" xfId="84" applyFont="1" applyFill="1" applyBorder="1" applyAlignment="1">
      <alignment vertical="center"/>
    </xf>
    <xf numFmtId="0" fontId="0" fillId="34" borderId="15" xfId="60" applyFont="1" applyFill="1" applyBorder="1" applyAlignment="1">
      <alignment vertical="center"/>
      <protection/>
    </xf>
    <xf numFmtId="0" fontId="0" fillId="34" borderId="31" xfId="60" applyFont="1" applyFill="1" applyBorder="1" applyAlignment="1">
      <alignment horizontal="center"/>
      <protection/>
    </xf>
    <xf numFmtId="0" fontId="0" fillId="0" borderId="3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2" xfId="0" applyFont="1" applyBorder="1" applyAlignment="1">
      <alignment horizontal="left" vertical="center" wrapText="1"/>
    </xf>
    <xf numFmtId="4" fontId="0" fillId="0" borderId="30" xfId="84" applyNumberFormat="1" applyFont="1" applyBorder="1" applyAlignment="1">
      <alignment horizontal="right" vertical="center"/>
    </xf>
    <xf numFmtId="0" fontId="1" fillId="0" borderId="32" xfId="0" applyFont="1" applyFill="1" applyBorder="1" applyAlignment="1">
      <alignment horizontal="right" vertical="center" wrapText="1"/>
    </xf>
    <xf numFmtId="4" fontId="1" fillId="0" borderId="30" xfId="0" applyNumberFormat="1" applyFont="1" applyFill="1" applyBorder="1" applyAlignment="1">
      <alignment vertical="center" wrapText="1"/>
    </xf>
    <xf numFmtId="0" fontId="1" fillId="0" borderId="3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171" fontId="1" fillId="0" borderId="38" xfId="84" applyFont="1" applyFill="1" applyBorder="1" applyAlignment="1">
      <alignment vertical="center"/>
    </xf>
    <xf numFmtId="0" fontId="65" fillId="0" borderId="0" xfId="0" applyFont="1" applyBorder="1" applyAlignment="1">
      <alignment vertical="center" wrapText="1"/>
    </xf>
    <xf numFmtId="0" fontId="64" fillId="37" borderId="39" xfId="61" applyFont="1" applyFill="1" applyBorder="1" applyAlignment="1">
      <alignment horizontal="center" vertical="center"/>
      <protection/>
    </xf>
    <xf numFmtId="0" fontId="64" fillId="37" borderId="40" xfId="61" applyFont="1" applyFill="1" applyBorder="1" applyAlignment="1">
      <alignment horizontal="center" vertical="center"/>
      <protection/>
    </xf>
    <xf numFmtId="0" fontId="6" fillId="0" borderId="29" xfId="0" applyFont="1" applyBorder="1" applyAlignment="1">
      <alignment horizontal="center"/>
    </xf>
    <xf numFmtId="171" fontId="7" fillId="0" borderId="31" xfId="84" applyFont="1" applyBorder="1" applyAlignment="1">
      <alignment/>
    </xf>
    <xf numFmtId="171" fontId="7" fillId="0" borderId="14" xfId="84" applyFont="1" applyBorder="1" applyAlignment="1">
      <alignment/>
    </xf>
    <xf numFmtId="2" fontId="7" fillId="0" borderId="22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7" fillId="0" borderId="31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23" xfId="0" applyFont="1" applyBorder="1" applyAlignment="1">
      <alignment/>
    </xf>
    <xf numFmtId="10" fontId="11" fillId="0" borderId="41" xfId="67" applyNumberFormat="1" applyFont="1" applyBorder="1" applyAlignment="1">
      <alignment horizontal="center" vertical="center"/>
    </xf>
    <xf numFmtId="10" fontId="10" fillId="0" borderId="41" xfId="67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66" fillId="36" borderId="42" xfId="62" applyFont="1" applyFill="1" applyBorder="1" applyAlignment="1">
      <alignment horizontal="center" vertical="center"/>
      <protection/>
    </xf>
    <xf numFmtId="0" fontId="13" fillId="36" borderId="10" xfId="62" applyFont="1" applyFill="1" applyBorder="1" applyAlignment="1">
      <alignment horizontal="center" vertical="center" wrapText="1"/>
      <protection/>
    </xf>
    <xf numFmtId="0" fontId="14" fillId="36" borderId="10" xfId="62" applyFont="1" applyFill="1" applyBorder="1" applyAlignment="1">
      <alignment horizontal="center" vertical="center"/>
      <protection/>
    </xf>
    <xf numFmtId="0" fontId="13" fillId="36" borderId="43" xfId="62" applyFont="1" applyFill="1" applyBorder="1" applyAlignment="1">
      <alignment horizontal="center" vertical="center" wrapText="1"/>
      <protection/>
    </xf>
    <xf numFmtId="0" fontId="13" fillId="36" borderId="38" xfId="62" applyFont="1" applyFill="1" applyBorder="1" applyAlignment="1">
      <alignment horizontal="center" vertical="center" wrapText="1"/>
      <protection/>
    </xf>
    <xf numFmtId="0" fontId="67" fillId="36" borderId="18" xfId="62" applyFont="1" applyFill="1" applyBorder="1">
      <alignment/>
      <protection/>
    </xf>
    <xf numFmtId="0" fontId="13" fillId="36" borderId="19" xfId="62" applyFont="1" applyFill="1" applyBorder="1" applyAlignment="1">
      <alignment horizontal="center" vertical="center" wrapText="1"/>
      <protection/>
    </xf>
    <xf numFmtId="191" fontId="12" fillId="36" borderId="19" xfId="62" applyNumberFormat="1" applyFont="1" applyFill="1" applyBorder="1" applyAlignment="1">
      <alignment horizontal="center" vertical="center" wrapText="1"/>
      <protection/>
    </xf>
    <xf numFmtId="0" fontId="12" fillId="36" borderId="19" xfId="62" applyNumberFormat="1" applyFont="1" applyFill="1" applyBorder="1" applyAlignment="1">
      <alignment horizontal="center" vertical="center" wrapText="1"/>
      <protection/>
    </xf>
    <xf numFmtId="4" fontId="12" fillId="36" borderId="19" xfId="62" applyNumberFormat="1" applyFont="1" applyFill="1" applyBorder="1" applyAlignment="1">
      <alignment horizontal="center" vertical="center" wrapText="1"/>
      <protection/>
    </xf>
    <xf numFmtId="4" fontId="12" fillId="36" borderId="44" xfId="62" applyNumberFormat="1" applyFont="1" applyFill="1" applyBorder="1" applyAlignment="1">
      <alignment horizontal="center" vertical="center" wrapText="1"/>
      <protection/>
    </xf>
    <xf numFmtId="0" fontId="67" fillId="36" borderId="20" xfId="62" applyFont="1" applyFill="1" applyBorder="1" applyAlignment="1">
      <alignment horizontal="center" vertical="center"/>
      <protection/>
    </xf>
    <xf numFmtId="0" fontId="12" fillId="36" borderId="21" xfId="62" applyFont="1" applyFill="1" applyBorder="1" applyAlignment="1">
      <alignment horizontal="center" vertical="center" wrapText="1"/>
      <protection/>
    </xf>
    <xf numFmtId="191" fontId="12" fillId="36" borderId="21" xfId="62" applyNumberFormat="1" applyFont="1" applyFill="1" applyBorder="1" applyAlignment="1">
      <alignment horizontal="center" vertical="center" wrapText="1"/>
      <protection/>
    </xf>
    <xf numFmtId="0" fontId="12" fillId="36" borderId="21" xfId="62" applyNumberFormat="1" applyFont="1" applyFill="1" applyBorder="1" applyAlignment="1">
      <alignment horizontal="center" vertical="center" wrapText="1"/>
      <protection/>
    </xf>
    <xf numFmtId="4" fontId="12" fillId="36" borderId="21" xfId="62" applyNumberFormat="1" applyFont="1" applyFill="1" applyBorder="1" applyAlignment="1">
      <alignment horizontal="center" vertical="center" wrapText="1"/>
      <protection/>
    </xf>
    <xf numFmtId="4" fontId="12" fillId="36" borderId="41" xfId="62" applyNumberFormat="1" applyFont="1" applyFill="1" applyBorder="1" applyAlignment="1">
      <alignment horizontal="center" vertical="center" wrapText="1"/>
      <protection/>
    </xf>
    <xf numFmtId="0" fontId="67" fillId="36" borderId="20" xfId="62" applyFont="1" applyFill="1" applyBorder="1">
      <alignment/>
      <protection/>
    </xf>
    <xf numFmtId="0" fontId="67" fillId="36" borderId="45" xfId="62" applyFont="1" applyFill="1" applyBorder="1">
      <alignment/>
      <protection/>
    </xf>
    <xf numFmtId="4" fontId="12" fillId="36" borderId="46" xfId="62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43" fontId="0" fillId="0" borderId="0" xfId="0" applyNumberFormat="1" applyFont="1" applyAlignment="1">
      <alignment vertical="center"/>
    </xf>
    <xf numFmtId="9" fontId="7" fillId="34" borderId="21" xfId="66" applyFont="1" applyFill="1" applyBorder="1" applyAlignment="1">
      <alignment/>
    </xf>
    <xf numFmtId="0" fontId="7" fillId="0" borderId="45" xfId="0" applyFont="1" applyBorder="1" applyAlignment="1">
      <alignment horizontal="center"/>
    </xf>
    <xf numFmtId="9" fontId="7" fillId="35" borderId="22" xfId="66" applyFont="1" applyFill="1" applyBorder="1" applyAlignment="1">
      <alignment/>
    </xf>
    <xf numFmtId="9" fontId="7" fillId="38" borderId="19" xfId="66" applyFont="1" applyFill="1" applyBorder="1" applyAlignment="1">
      <alignment/>
    </xf>
    <xf numFmtId="9" fontId="7" fillId="38" borderId="44" xfId="66" applyFont="1" applyFill="1" applyBorder="1" applyAlignment="1">
      <alignment/>
    </xf>
    <xf numFmtId="9" fontId="7" fillId="39" borderId="21" xfId="66" applyFont="1" applyFill="1" applyBorder="1" applyAlignment="1">
      <alignment/>
    </xf>
    <xf numFmtId="9" fontId="7" fillId="39" borderId="41" xfId="66" applyFont="1" applyFill="1" applyBorder="1" applyAlignment="1">
      <alignment/>
    </xf>
    <xf numFmtId="9" fontId="7" fillId="38" borderId="21" xfId="66" applyFont="1" applyFill="1" applyBorder="1" applyAlignment="1">
      <alignment/>
    </xf>
    <xf numFmtId="9" fontId="7" fillId="38" borderId="41" xfId="66" applyFont="1" applyFill="1" applyBorder="1" applyAlignment="1">
      <alignment/>
    </xf>
    <xf numFmtId="0" fontId="0" fillId="38" borderId="0" xfId="0" applyFill="1" applyBorder="1" applyAlignment="1">
      <alignment/>
    </xf>
    <xf numFmtId="9" fontId="7" fillId="38" borderId="22" xfId="66" applyFont="1" applyFill="1" applyBorder="1" applyAlignment="1">
      <alignment/>
    </xf>
    <xf numFmtId="9" fontId="7" fillId="38" borderId="46" xfId="66" applyFont="1" applyFill="1" applyBorder="1" applyAlignment="1">
      <alignment/>
    </xf>
    <xf numFmtId="171" fontId="7" fillId="39" borderId="14" xfId="84" applyFont="1" applyFill="1" applyBorder="1" applyAlignment="1">
      <alignment/>
    </xf>
    <xf numFmtId="171" fontId="7" fillId="39" borderId="15" xfId="84" applyFont="1" applyFill="1" applyBorder="1" applyAlignment="1">
      <alignment/>
    </xf>
    <xf numFmtId="171" fontId="7" fillId="39" borderId="10" xfId="84" applyFont="1" applyFill="1" applyBorder="1" applyAlignment="1">
      <alignment horizontal="centerContinuous"/>
    </xf>
    <xf numFmtId="171" fontId="7" fillId="39" borderId="17" xfId="84" applyFont="1" applyFill="1" applyBorder="1" applyAlignment="1">
      <alignment/>
    </xf>
    <xf numFmtId="171" fontId="7" fillId="39" borderId="30" xfId="84" applyFont="1" applyFill="1" applyBorder="1" applyAlignment="1">
      <alignment/>
    </xf>
    <xf numFmtId="0" fontId="1" fillId="0" borderId="47" xfId="0" applyFont="1" applyFill="1" applyBorder="1" applyAlignment="1">
      <alignment horizontal="right" vertical="center" wrapText="1"/>
    </xf>
    <xf numFmtId="0" fontId="1" fillId="0" borderId="34" xfId="0" applyFont="1" applyFill="1" applyBorder="1" applyAlignment="1">
      <alignment horizontal="right" vertical="center" wrapText="1"/>
    </xf>
    <xf numFmtId="171" fontId="1" fillId="40" borderId="0" xfId="84" applyFont="1" applyFill="1" applyBorder="1" applyAlignment="1">
      <alignment vertical="center" wrapText="1"/>
    </xf>
    <xf numFmtId="0" fontId="0" fillId="34" borderId="12" xfId="60" applyFont="1" applyFill="1" applyBorder="1" applyAlignment="1">
      <alignment horizontal="center" vertical="center" wrapText="1"/>
      <protection/>
    </xf>
    <xf numFmtId="171" fontId="0" fillId="34" borderId="12" xfId="84" applyFont="1" applyFill="1" applyBorder="1" applyAlignment="1">
      <alignment horizontal="center" vertical="center" wrapText="1"/>
    </xf>
    <xf numFmtId="171" fontId="0" fillId="34" borderId="12" xfId="84" applyFont="1" applyFill="1" applyBorder="1" applyAlignment="1">
      <alignment vertical="center" wrapText="1"/>
    </xf>
    <xf numFmtId="0" fontId="0" fillId="34" borderId="13" xfId="60" applyFont="1" applyFill="1" applyBorder="1" applyAlignment="1">
      <alignment vertical="center" wrapText="1"/>
      <protection/>
    </xf>
    <xf numFmtId="0" fontId="1" fillId="0" borderId="42" xfId="60" applyFont="1" applyFill="1" applyBorder="1" applyAlignment="1">
      <alignment horizontal="center"/>
      <protection/>
    </xf>
    <xf numFmtId="0" fontId="1" fillId="0" borderId="48" xfId="60" applyFont="1" applyFill="1" applyBorder="1" applyAlignment="1">
      <alignment horizontal="center"/>
      <protection/>
    </xf>
    <xf numFmtId="0" fontId="1" fillId="0" borderId="48" xfId="60" applyFont="1" applyFill="1" applyBorder="1" applyAlignment="1">
      <alignment horizontal="left" vertical="center"/>
      <protection/>
    </xf>
    <xf numFmtId="0" fontId="1" fillId="0" borderId="48" xfId="60" applyFont="1" applyFill="1" applyBorder="1" applyAlignment="1">
      <alignment horizontal="center" vertical="center"/>
      <protection/>
    </xf>
    <xf numFmtId="171" fontId="1" fillId="0" borderId="48" xfId="84" applyFont="1" applyFill="1" applyBorder="1" applyAlignment="1">
      <alignment horizontal="center" vertical="center"/>
    </xf>
    <xf numFmtId="171" fontId="1" fillId="0" borderId="48" xfId="84" applyFont="1" applyFill="1" applyBorder="1" applyAlignment="1">
      <alignment vertical="center"/>
    </xf>
    <xf numFmtId="171" fontId="1" fillId="0" borderId="11" xfId="84" applyFont="1" applyFill="1" applyBorder="1" applyAlignment="1">
      <alignment vertical="center"/>
    </xf>
    <xf numFmtId="0" fontId="1" fillId="41" borderId="47" xfId="60" applyFont="1" applyFill="1" applyBorder="1" applyAlignment="1">
      <alignment horizontal="center" vertical="center"/>
      <protection/>
    </xf>
    <xf numFmtId="0" fontId="1" fillId="41" borderId="34" xfId="60" applyFont="1" applyFill="1" applyBorder="1" applyAlignment="1">
      <alignment horizontal="center"/>
      <protection/>
    </xf>
    <xf numFmtId="0" fontId="1" fillId="41" borderId="34" xfId="60" applyFont="1" applyFill="1" applyBorder="1" applyAlignment="1">
      <alignment vertical="center"/>
      <protection/>
    </xf>
    <xf numFmtId="171" fontId="1" fillId="41" borderId="34" xfId="84" applyFont="1" applyFill="1" applyBorder="1" applyAlignment="1">
      <alignment vertical="center"/>
    </xf>
    <xf numFmtId="4" fontId="1" fillId="41" borderId="49" xfId="60" applyNumberFormat="1" applyFont="1" applyFill="1" applyBorder="1" applyAlignment="1">
      <alignment vertical="center"/>
      <protection/>
    </xf>
    <xf numFmtId="0" fontId="0" fillId="0" borderId="47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4" xfId="60" applyFont="1" applyFill="1" applyBorder="1" applyAlignment="1">
      <alignment horizontal="center" vertical="center"/>
      <protection/>
    </xf>
    <xf numFmtId="0" fontId="0" fillId="0" borderId="34" xfId="0" applyBorder="1" applyAlignment="1">
      <alignment horizontal="left" vertical="center" wrapText="1"/>
    </xf>
    <xf numFmtId="0" fontId="0" fillId="0" borderId="34" xfId="0" applyFont="1" applyBorder="1" applyAlignment="1">
      <alignment horizontal="center" vertical="center"/>
    </xf>
    <xf numFmtId="171" fontId="0" fillId="0" borderId="34" xfId="84" applyFont="1" applyFill="1" applyBorder="1" applyAlignment="1">
      <alignment horizontal="right" vertical="center"/>
    </xf>
    <xf numFmtId="171" fontId="0" fillId="0" borderId="34" xfId="84" applyFont="1" applyBorder="1" applyAlignment="1">
      <alignment horizontal="right" vertical="center"/>
    </xf>
    <xf numFmtId="4" fontId="0" fillId="0" borderId="49" xfId="84" applyNumberFormat="1" applyFont="1" applyBorder="1" applyAlignment="1">
      <alignment horizontal="right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center" wrapText="1"/>
    </xf>
    <xf numFmtId="171" fontId="0" fillId="0" borderId="28" xfId="84" applyFont="1" applyFill="1" applyBorder="1" applyAlignment="1">
      <alignment horizontal="right" vertical="center"/>
    </xf>
    <xf numFmtId="4" fontId="1" fillId="0" borderId="49" xfId="0" applyNumberFormat="1" applyFont="1" applyFill="1" applyBorder="1" applyAlignment="1">
      <alignment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34" xfId="60" applyFont="1" applyFill="1" applyBorder="1" applyAlignment="1">
      <alignment horizontal="center" vertical="center" wrapText="1"/>
      <protection/>
    </xf>
    <xf numFmtId="0" fontId="0" fillId="0" borderId="34" xfId="60" applyFont="1" applyFill="1" applyBorder="1" applyAlignment="1">
      <alignment horizontal="left" vertical="center" wrapText="1"/>
      <protection/>
    </xf>
    <xf numFmtId="171" fontId="0" fillId="0" borderId="26" xfId="91" applyFont="1" applyFill="1" applyBorder="1" applyAlignment="1">
      <alignment horizontal="right" vertical="center"/>
    </xf>
    <xf numFmtId="171" fontId="0" fillId="0" borderId="34" xfId="91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center" vertical="center" wrapText="1"/>
    </xf>
    <xf numFmtId="171" fontId="0" fillId="0" borderId="28" xfId="91" applyFont="1" applyFill="1" applyBorder="1" applyAlignment="1">
      <alignment horizontal="right" vertical="center"/>
    </xf>
    <xf numFmtId="171" fontId="0" fillId="0" borderId="34" xfId="91" applyFont="1" applyFill="1" applyBorder="1" applyAlignment="1">
      <alignment horizontal="right" vertical="center"/>
    </xf>
    <xf numFmtId="0" fontId="1" fillId="0" borderId="47" xfId="60" applyFont="1" applyFill="1" applyBorder="1" applyAlignment="1">
      <alignment horizontal="center" vertical="center"/>
      <protection/>
    </xf>
    <xf numFmtId="0" fontId="1" fillId="0" borderId="34" xfId="60" applyFont="1" applyFill="1" applyBorder="1" applyAlignment="1">
      <alignment horizontal="center" vertical="center"/>
      <protection/>
    </xf>
    <xf numFmtId="0" fontId="1" fillId="0" borderId="34" xfId="60" applyFont="1" applyFill="1" applyBorder="1" applyAlignment="1">
      <alignment vertical="center"/>
      <protection/>
    </xf>
    <xf numFmtId="0" fontId="0" fillId="0" borderId="34" xfId="60" applyFont="1" applyFill="1" applyBorder="1" applyAlignment="1">
      <alignment vertical="center"/>
      <protection/>
    </xf>
    <xf numFmtId="171" fontId="0" fillId="0" borderId="34" xfId="84" applyFont="1" applyFill="1" applyBorder="1" applyAlignment="1">
      <alignment vertical="center"/>
    </xf>
    <xf numFmtId="4" fontId="1" fillId="0" borderId="49" xfId="60" applyNumberFormat="1" applyFont="1" applyFill="1" applyBorder="1" applyAlignment="1">
      <alignment vertical="center"/>
      <protection/>
    </xf>
    <xf numFmtId="0" fontId="0" fillId="0" borderId="47" xfId="60" applyFont="1" applyFill="1" applyBorder="1" applyAlignment="1">
      <alignment horizontal="center" vertical="center"/>
      <protection/>
    </xf>
    <xf numFmtId="0" fontId="0" fillId="0" borderId="34" xfId="60" applyFont="1" applyFill="1" applyBorder="1" applyAlignment="1">
      <alignment horizontal="left" vertical="center"/>
      <protection/>
    </xf>
    <xf numFmtId="0" fontId="0" fillId="0" borderId="47" xfId="60" applyFont="1" applyFill="1" applyBorder="1" applyAlignment="1">
      <alignment horizontal="center" vertical="center" wrapText="1"/>
      <protection/>
    </xf>
    <xf numFmtId="171" fontId="0" fillId="0" borderId="34" xfId="84" applyFont="1" applyFill="1" applyBorder="1" applyAlignment="1">
      <alignment vertical="center" wrapText="1"/>
    </xf>
    <xf numFmtId="171" fontId="0" fillId="0" borderId="34" xfId="84" applyFont="1" applyBorder="1" applyAlignment="1">
      <alignment horizontal="right" vertical="center" wrapText="1"/>
    </xf>
    <xf numFmtId="4" fontId="0" fillId="0" borderId="49" xfId="84" applyNumberFormat="1" applyFont="1" applyBorder="1" applyAlignment="1">
      <alignment horizontal="right" vertical="center" wrapText="1"/>
    </xf>
    <xf numFmtId="171" fontId="0" fillId="0" borderId="34" xfId="84" applyFont="1" applyFill="1" applyBorder="1" applyAlignment="1">
      <alignment horizontal="right" vertical="center"/>
    </xf>
    <xf numFmtId="4" fontId="0" fillId="0" borderId="49" xfId="84" applyNumberFormat="1" applyFont="1" applyFill="1" applyBorder="1" applyAlignment="1">
      <alignment horizontal="right" vertical="center"/>
    </xf>
    <xf numFmtId="0" fontId="0" fillId="0" borderId="27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171" fontId="0" fillId="0" borderId="34" xfId="84" applyFont="1" applyBorder="1" applyAlignment="1">
      <alignment horizontal="right" vertical="center"/>
    </xf>
    <xf numFmtId="2" fontId="0" fillId="0" borderId="49" xfId="84" applyNumberFormat="1" applyFont="1" applyBorder="1" applyAlignment="1">
      <alignment horizontal="right" vertical="center"/>
    </xf>
    <xf numFmtId="0" fontId="0" fillId="0" borderId="47" xfId="0" applyFont="1" applyBorder="1" applyAlignment="1">
      <alignment horizontal="center" vertical="center" wrapText="1"/>
    </xf>
    <xf numFmtId="0" fontId="0" fillId="34" borderId="34" xfId="60" applyFont="1" applyFill="1" applyBorder="1" applyAlignment="1">
      <alignment horizontal="center" vertical="center" wrapText="1"/>
      <protection/>
    </xf>
    <xf numFmtId="0" fontId="0" fillId="0" borderId="34" xfId="0" applyFont="1" applyBorder="1" applyAlignment="1">
      <alignment horizontal="center" vertical="center" wrapText="1"/>
    </xf>
    <xf numFmtId="0" fontId="1" fillId="0" borderId="34" xfId="60" applyFont="1" applyFill="1" applyBorder="1" applyAlignment="1">
      <alignment horizontal="left" vertical="center" wrapText="1"/>
      <protection/>
    </xf>
    <xf numFmtId="0" fontId="1" fillId="0" borderId="47" xfId="0" applyFont="1" applyBorder="1" applyAlignment="1">
      <alignment horizontal="center" vertical="center" wrapText="1"/>
    </xf>
    <xf numFmtId="0" fontId="1" fillId="0" borderId="34" xfId="60" applyFont="1" applyFill="1" applyBorder="1" applyAlignment="1">
      <alignment vertical="center" wrapText="1"/>
      <protection/>
    </xf>
    <xf numFmtId="171" fontId="0" fillId="0" borderId="34" xfId="86" applyFont="1" applyBorder="1" applyAlignment="1">
      <alignment horizontal="right" vertical="center"/>
    </xf>
    <xf numFmtId="171" fontId="0" fillId="0" borderId="26" xfId="84" applyFont="1" applyFill="1" applyBorder="1" applyAlignment="1">
      <alignment horizontal="right" vertical="center"/>
    </xf>
    <xf numFmtId="0" fontId="0" fillId="0" borderId="34" xfId="60" applyBorder="1" applyAlignment="1">
      <alignment horizontal="center" vertical="center" wrapText="1"/>
      <protection/>
    </xf>
    <xf numFmtId="0" fontId="0" fillId="0" borderId="34" xfId="60" applyBorder="1" applyAlignment="1">
      <alignment horizontal="left" vertical="center" wrapText="1"/>
      <protection/>
    </xf>
    <xf numFmtId="0" fontId="0" fillId="34" borderId="27" xfId="60" applyFont="1" applyFill="1" applyBorder="1" applyAlignment="1">
      <alignment horizontal="center" vertical="center"/>
      <protection/>
    </xf>
    <xf numFmtId="0" fontId="0" fillId="34" borderId="34" xfId="60" applyFont="1" applyFill="1" applyBorder="1" applyAlignment="1">
      <alignment horizontal="center"/>
      <protection/>
    </xf>
    <xf numFmtId="0" fontId="0" fillId="34" borderId="34" xfId="60" applyFont="1" applyFill="1" applyBorder="1" applyAlignment="1">
      <alignment vertical="center"/>
      <protection/>
    </xf>
    <xf numFmtId="0" fontId="0" fillId="34" borderId="34" xfId="60" applyFont="1" applyFill="1" applyBorder="1" applyAlignment="1">
      <alignment horizontal="center" vertical="center"/>
      <protection/>
    </xf>
    <xf numFmtId="171" fontId="0" fillId="0" borderId="26" xfId="84" applyFont="1" applyFill="1" applyBorder="1" applyAlignment="1">
      <alignment vertical="center"/>
    </xf>
    <xf numFmtId="171" fontId="0" fillId="0" borderId="0" xfId="84" applyFont="1" applyFill="1" applyBorder="1" applyAlignment="1">
      <alignment vertical="center"/>
    </xf>
    <xf numFmtId="171" fontId="0" fillId="0" borderId="26" xfId="84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center" vertical="center"/>
    </xf>
    <xf numFmtId="0" fontId="0" fillId="34" borderId="28" xfId="60" applyFont="1" applyFill="1" applyBorder="1" applyAlignment="1">
      <alignment horizontal="center" vertical="center"/>
      <protection/>
    </xf>
    <xf numFmtId="0" fontId="0" fillId="0" borderId="28" xfId="60" applyFont="1" applyFill="1" applyBorder="1" applyAlignment="1">
      <alignment horizontal="left" vertical="center" wrapText="1"/>
      <protection/>
    </xf>
    <xf numFmtId="2" fontId="0" fillId="0" borderId="34" xfId="60" applyNumberFormat="1" applyFont="1" applyFill="1" applyBorder="1" applyAlignment="1">
      <alignment horizontal="center" vertical="center" wrapText="1"/>
      <protection/>
    </xf>
    <xf numFmtId="0" fontId="0" fillId="0" borderId="28" xfId="60" applyFont="1" applyFill="1" applyBorder="1" applyAlignment="1">
      <alignment horizontal="center" vertical="center" wrapText="1"/>
      <protection/>
    </xf>
    <xf numFmtId="0" fontId="1" fillId="0" borderId="28" xfId="60" applyFont="1" applyFill="1" applyBorder="1" applyAlignment="1">
      <alignment horizontal="left" vertical="center" wrapText="1"/>
      <protection/>
    </xf>
    <xf numFmtId="0" fontId="0" fillId="34" borderId="26" xfId="60" applyFont="1" applyFill="1" applyBorder="1" applyAlignment="1">
      <alignment horizontal="center" vertical="center" wrapText="1"/>
      <protection/>
    </xf>
    <xf numFmtId="2" fontId="0" fillId="0" borderId="34" xfId="0" applyNumberFormat="1" applyFont="1" applyFill="1" applyBorder="1" applyAlignment="1">
      <alignment horizontal="right" vertical="center"/>
    </xf>
    <xf numFmtId="2" fontId="0" fillId="0" borderId="34" xfId="0" applyNumberFormat="1" applyFont="1" applyFill="1" applyBorder="1" applyAlignment="1">
      <alignment vertical="center"/>
    </xf>
    <xf numFmtId="2" fontId="0" fillId="0" borderId="28" xfId="0" applyNumberFormat="1" applyFont="1" applyFill="1" applyBorder="1" applyAlignment="1">
      <alignment horizontal="right" vertical="center"/>
    </xf>
    <xf numFmtId="0" fontId="0" fillId="34" borderId="47" xfId="60" applyFont="1" applyFill="1" applyBorder="1" applyAlignment="1">
      <alignment horizontal="center" vertical="center"/>
      <protection/>
    </xf>
    <xf numFmtId="0" fontId="0" fillId="34" borderId="34" xfId="60" applyFont="1" applyFill="1" applyBorder="1" applyAlignment="1">
      <alignment horizontal="left" vertical="center" wrapText="1"/>
      <protection/>
    </xf>
    <xf numFmtId="171" fontId="0" fillId="0" borderId="34" xfId="84" applyFont="1" applyFill="1" applyBorder="1" applyAlignment="1">
      <alignment horizontal="right" vertical="center"/>
    </xf>
    <xf numFmtId="171" fontId="0" fillId="0" borderId="34" xfId="84" applyFont="1" applyBorder="1" applyAlignment="1">
      <alignment horizontal="right" vertical="center"/>
    </xf>
    <xf numFmtId="4" fontId="1" fillId="0" borderId="49" xfId="60" applyNumberFormat="1" applyFont="1" applyFill="1" applyBorder="1" applyAlignment="1">
      <alignment vertical="center" wrapText="1"/>
      <protection/>
    </xf>
    <xf numFmtId="0" fontId="0" fillId="0" borderId="34" xfId="60" applyFont="1" applyFill="1" applyBorder="1" applyAlignment="1">
      <alignment vertical="center" wrapText="1"/>
      <protection/>
    </xf>
    <xf numFmtId="171" fontId="0" fillId="0" borderId="34" xfId="84" applyFont="1" applyFill="1" applyBorder="1" applyAlignment="1">
      <alignment horizontal="center" vertical="center"/>
    </xf>
    <xf numFmtId="0" fontId="0" fillId="34" borderId="34" xfId="60" applyFont="1" applyFill="1" applyBorder="1" applyAlignment="1">
      <alignment vertical="center" wrapText="1"/>
      <protection/>
    </xf>
    <xf numFmtId="0" fontId="1" fillId="41" borderId="27" xfId="60" applyFont="1" applyFill="1" applyBorder="1" applyAlignment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1" fillId="0" borderId="26" xfId="60" applyFont="1" applyFill="1" applyBorder="1" applyAlignment="1">
      <alignment horizontal="center"/>
      <protection/>
    </xf>
    <xf numFmtId="0" fontId="1" fillId="0" borderId="26" xfId="60" applyFont="1" applyFill="1" applyBorder="1" applyAlignment="1">
      <alignment vertical="center"/>
      <protection/>
    </xf>
    <xf numFmtId="171" fontId="1" fillId="0" borderId="26" xfId="84" applyFont="1" applyFill="1" applyBorder="1" applyAlignment="1">
      <alignment vertical="center"/>
    </xf>
    <xf numFmtId="0" fontId="0" fillId="0" borderId="34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center" vertical="center"/>
    </xf>
    <xf numFmtId="0" fontId="1" fillId="0" borderId="34" xfId="60" applyFont="1" applyFill="1" applyBorder="1" applyAlignment="1">
      <alignment horizontal="center" vertical="center" wrapText="1"/>
      <protection/>
    </xf>
    <xf numFmtId="171" fontId="0" fillId="34" borderId="34" xfId="84" applyFont="1" applyFill="1" applyBorder="1" applyAlignment="1">
      <alignment vertical="center"/>
    </xf>
    <xf numFmtId="171" fontId="0" fillId="0" borderId="34" xfId="84" applyFont="1" applyFill="1" applyBorder="1" applyAlignment="1">
      <alignment horizontal="center" vertical="center" wrapText="1"/>
    </xf>
    <xf numFmtId="171" fontId="0" fillId="0" borderId="0" xfId="84" applyFont="1" applyFill="1" applyBorder="1" applyAlignment="1">
      <alignment horizontal="right" vertical="center"/>
    </xf>
    <xf numFmtId="0" fontId="1" fillId="41" borderId="25" xfId="60" applyFont="1" applyFill="1" applyBorder="1" applyAlignment="1">
      <alignment horizontal="center" vertical="center"/>
      <protection/>
    </xf>
    <xf numFmtId="0" fontId="1" fillId="41" borderId="26" xfId="60" applyFont="1" applyFill="1" applyBorder="1" applyAlignment="1">
      <alignment horizontal="center"/>
      <protection/>
    </xf>
    <xf numFmtId="0" fontId="1" fillId="41" borderId="26" xfId="60" applyFont="1" applyFill="1" applyBorder="1" applyAlignment="1">
      <alignment vertical="center"/>
      <protection/>
    </xf>
    <xf numFmtId="171" fontId="1" fillId="41" borderId="26" xfId="84" applyFont="1" applyFill="1" applyBorder="1" applyAlignment="1">
      <alignment vertical="center"/>
    </xf>
    <xf numFmtId="4" fontId="1" fillId="41" borderId="50" xfId="60" applyNumberFormat="1" applyFont="1" applyFill="1" applyBorder="1" applyAlignment="1">
      <alignment vertical="center"/>
      <protection/>
    </xf>
    <xf numFmtId="0" fontId="0" fillId="0" borderId="48" xfId="0" applyFont="1" applyBorder="1" applyAlignment="1">
      <alignment vertical="center"/>
    </xf>
    <xf numFmtId="0" fontId="0" fillId="0" borderId="48" xfId="0" applyFont="1" applyBorder="1" applyAlignment="1">
      <alignment horizontal="left" vertical="center"/>
    </xf>
    <xf numFmtId="0" fontId="0" fillId="0" borderId="48" xfId="0" applyFont="1" applyBorder="1" applyAlignment="1">
      <alignment horizontal="center" vertical="center"/>
    </xf>
    <xf numFmtId="171" fontId="0" fillId="0" borderId="48" xfId="84" applyFont="1" applyBorder="1" applyAlignment="1">
      <alignment horizontal="center" vertical="center"/>
    </xf>
    <xf numFmtId="171" fontId="0" fillId="0" borderId="48" xfId="84" applyFont="1" applyBorder="1" applyAlignment="1">
      <alignment vertical="center"/>
    </xf>
    <xf numFmtId="171" fontId="1" fillId="0" borderId="38" xfId="91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 vertical="center" wrapText="1"/>
    </xf>
    <xf numFmtId="0" fontId="0" fillId="0" borderId="14" xfId="0" applyBorder="1" applyAlignment="1">
      <alignment vertical="center" wrapText="1"/>
    </xf>
    <xf numFmtId="171" fontId="0" fillId="0" borderId="14" xfId="84" applyFont="1" applyBorder="1" applyAlignment="1">
      <alignment vertical="center" wrapText="1"/>
    </xf>
    <xf numFmtId="2" fontId="1" fillId="0" borderId="14" xfId="84" applyNumberFormat="1" applyFont="1" applyBorder="1" applyAlignment="1">
      <alignment horizontal="right" vertical="center"/>
    </xf>
    <xf numFmtId="4" fontId="1" fillId="0" borderId="51" xfId="0" applyNumberFormat="1" applyFont="1" applyFill="1" applyBorder="1" applyAlignment="1">
      <alignment vertical="center" wrapText="1"/>
    </xf>
    <xf numFmtId="2" fontId="0" fillId="0" borderId="0" xfId="85" applyNumberFormat="1" applyFont="1" applyAlignment="1">
      <alignment horizontal="right" vertical="center"/>
    </xf>
    <xf numFmtId="0" fontId="7" fillId="0" borderId="31" xfId="0" applyFont="1" applyBorder="1" applyAlignment="1">
      <alignment vertical="center"/>
    </xf>
    <xf numFmtId="0" fontId="6" fillId="0" borderId="14" xfId="0" applyFont="1" applyBorder="1" applyAlignment="1">
      <alignment horizontal="right" vertical="center"/>
    </xf>
    <xf numFmtId="171" fontId="6" fillId="0" borderId="14" xfId="0" applyNumberFormat="1" applyFont="1" applyBorder="1" applyAlignment="1">
      <alignment horizontal="left" vertical="center"/>
    </xf>
    <xf numFmtId="171" fontId="1" fillId="40" borderId="0" xfId="84" applyFont="1" applyFill="1" applyBorder="1" applyAlignment="1">
      <alignment horizontal="right" vertical="center" wrapText="1"/>
    </xf>
    <xf numFmtId="10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center" vertical="top" wrapText="1"/>
    </xf>
    <xf numFmtId="49" fontId="1" fillId="0" borderId="52" xfId="0" applyNumberFormat="1" applyFont="1" applyFill="1" applyBorder="1" applyAlignment="1">
      <alignment horizontal="right" vertical="center"/>
    </xf>
    <xf numFmtId="49" fontId="1" fillId="0" borderId="53" xfId="0" applyNumberFormat="1" applyFont="1" applyFill="1" applyBorder="1" applyAlignment="1">
      <alignment horizontal="right" vertical="center"/>
    </xf>
    <xf numFmtId="0" fontId="0" fillId="0" borderId="53" xfId="0" applyFont="1" applyBorder="1" applyAlignment="1">
      <alignment vertical="center"/>
    </xf>
    <xf numFmtId="0" fontId="1" fillId="0" borderId="47" xfId="0" applyFont="1" applyFill="1" applyBorder="1" applyAlignment="1">
      <alignment horizontal="right" vertical="center" wrapText="1"/>
    </xf>
    <xf numFmtId="0" fontId="1" fillId="0" borderId="34" xfId="0" applyFont="1" applyFill="1" applyBorder="1" applyAlignment="1">
      <alignment horizontal="right" vertical="center" wrapText="1"/>
    </xf>
    <xf numFmtId="0" fontId="1" fillId="0" borderId="54" xfId="0" applyFont="1" applyFill="1" applyBorder="1" applyAlignment="1">
      <alignment horizontal="right" vertical="center" wrapText="1"/>
    </xf>
    <xf numFmtId="0" fontId="1" fillId="0" borderId="55" xfId="0" applyFont="1" applyFill="1" applyBorder="1" applyAlignment="1">
      <alignment horizontal="right" vertical="center" wrapText="1"/>
    </xf>
    <xf numFmtId="0" fontId="9" fillId="0" borderId="0" xfId="60" applyFont="1" applyFill="1" applyBorder="1" applyAlignment="1">
      <alignment horizontal="center" vertical="center" wrapText="1"/>
      <protection/>
    </xf>
    <xf numFmtId="10" fontId="0" fillId="34" borderId="0" xfId="84" applyNumberFormat="1" applyFont="1" applyFill="1" applyBorder="1" applyAlignment="1">
      <alignment horizontal="center" vertical="center" wrapText="1"/>
    </xf>
    <xf numFmtId="10" fontId="0" fillId="34" borderId="30" xfId="84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right" vertical="center" wrapText="1"/>
    </xf>
    <xf numFmtId="10" fontId="1" fillId="40" borderId="0" xfId="66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1" fontId="68" fillId="34" borderId="23" xfId="85" applyFont="1" applyFill="1" applyBorder="1" applyAlignment="1">
      <alignment horizontal="center" vertical="center" wrapText="1"/>
    </xf>
    <xf numFmtId="171" fontId="68" fillId="34" borderId="12" xfId="85" applyFont="1" applyFill="1" applyBorder="1" applyAlignment="1">
      <alignment horizontal="center" vertical="center" wrapText="1"/>
    </xf>
    <xf numFmtId="171" fontId="68" fillId="34" borderId="13" xfId="85" applyFont="1" applyFill="1" applyBorder="1" applyAlignment="1">
      <alignment horizontal="center" vertical="center" wrapText="1"/>
    </xf>
    <xf numFmtId="171" fontId="68" fillId="34" borderId="31" xfId="85" applyFont="1" applyFill="1" applyBorder="1" applyAlignment="1">
      <alignment horizontal="center" vertical="center" wrapText="1"/>
    </xf>
    <xf numFmtId="171" fontId="68" fillId="34" borderId="14" xfId="85" applyFont="1" applyFill="1" applyBorder="1" applyAlignment="1">
      <alignment horizontal="center" vertical="center" wrapText="1"/>
    </xf>
    <xf numFmtId="171" fontId="68" fillId="34" borderId="15" xfId="85" applyFont="1" applyFill="1" applyBorder="1" applyAlignment="1">
      <alignment horizontal="center" vertical="center" wrapText="1"/>
    </xf>
    <xf numFmtId="0" fontId="69" fillId="34" borderId="23" xfId="0" applyFont="1" applyFill="1" applyBorder="1" applyAlignment="1">
      <alignment horizontal="center" vertical="center" wrapText="1"/>
    </xf>
    <xf numFmtId="0" fontId="69" fillId="34" borderId="12" xfId="0" applyFont="1" applyFill="1" applyBorder="1" applyAlignment="1">
      <alignment horizontal="center" vertical="center" wrapText="1"/>
    </xf>
    <xf numFmtId="0" fontId="69" fillId="34" borderId="13" xfId="0" applyFont="1" applyFill="1" applyBorder="1" applyAlignment="1">
      <alignment horizontal="center" vertical="center" wrapText="1"/>
    </xf>
    <xf numFmtId="0" fontId="69" fillId="34" borderId="31" xfId="0" applyFont="1" applyFill="1" applyBorder="1" applyAlignment="1">
      <alignment horizontal="center" vertical="center" wrapText="1"/>
    </xf>
    <xf numFmtId="0" fontId="69" fillId="34" borderId="14" xfId="0" applyFont="1" applyFill="1" applyBorder="1" applyAlignment="1">
      <alignment horizontal="center" vertical="center" wrapText="1"/>
    </xf>
    <xf numFmtId="0" fontId="69" fillId="34" borderId="15" xfId="0" applyFont="1" applyFill="1" applyBorder="1" applyAlignment="1">
      <alignment horizontal="center" vertical="center" wrapText="1"/>
    </xf>
    <xf numFmtId="0" fontId="64" fillId="37" borderId="56" xfId="61" applyFont="1" applyFill="1" applyBorder="1" applyAlignment="1">
      <alignment horizontal="center" vertical="center"/>
      <protection/>
    </xf>
    <xf numFmtId="0" fontId="64" fillId="37" borderId="26" xfId="61" applyFont="1" applyFill="1" applyBorder="1" applyAlignment="1">
      <alignment horizontal="center" vertical="center"/>
      <protection/>
    </xf>
    <xf numFmtId="0" fontId="64" fillId="37" borderId="57" xfId="61" applyFont="1" applyFill="1" applyBorder="1" applyAlignment="1">
      <alignment horizontal="center" vertical="center"/>
      <protection/>
    </xf>
    <xf numFmtId="0" fontId="70" fillId="37" borderId="58" xfId="61" applyFont="1" applyFill="1" applyBorder="1" applyAlignment="1">
      <alignment horizontal="right" vertical="center"/>
      <protection/>
    </xf>
    <xf numFmtId="0" fontId="70" fillId="37" borderId="28" xfId="61" applyFont="1" applyFill="1" applyBorder="1" applyAlignment="1">
      <alignment horizontal="right" vertical="center"/>
      <protection/>
    </xf>
    <xf numFmtId="0" fontId="70" fillId="37" borderId="59" xfId="61" applyFont="1" applyFill="1" applyBorder="1" applyAlignment="1">
      <alignment horizontal="right" vertical="center"/>
      <protection/>
    </xf>
    <xf numFmtId="10" fontId="70" fillId="37" borderId="60" xfId="67" applyNumberFormat="1" applyFont="1" applyFill="1" applyBorder="1" applyAlignment="1" quotePrefix="1">
      <alignment horizontal="center" vertical="center"/>
    </xf>
    <xf numFmtId="10" fontId="70" fillId="37" borderId="61" xfId="67" applyNumberFormat="1" applyFont="1" applyFill="1" applyBorder="1" applyAlignment="1" quotePrefix="1">
      <alignment horizontal="center" vertical="center"/>
    </xf>
    <xf numFmtId="0" fontId="70" fillId="37" borderId="62" xfId="61" applyFont="1" applyFill="1" applyBorder="1" applyAlignment="1">
      <alignment horizontal="right" vertical="center"/>
      <protection/>
    </xf>
    <xf numFmtId="0" fontId="70" fillId="37" borderId="14" xfId="61" applyFont="1" applyFill="1" applyBorder="1" applyAlignment="1">
      <alignment horizontal="right" vertical="center"/>
      <protection/>
    </xf>
    <xf numFmtId="0" fontId="70" fillId="37" borderId="63" xfId="61" applyFont="1" applyFill="1" applyBorder="1" applyAlignment="1">
      <alignment horizontal="right" vertical="center"/>
      <protection/>
    </xf>
    <xf numFmtId="0" fontId="8" fillId="0" borderId="42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12" fillId="36" borderId="33" xfId="62" applyFont="1" applyFill="1" applyBorder="1" applyAlignment="1">
      <alignment horizontal="left" vertical="center" wrapText="1"/>
      <protection/>
    </xf>
    <xf numFmtId="0" fontId="12" fillId="36" borderId="34" xfId="62" applyFont="1" applyFill="1" applyBorder="1" applyAlignment="1">
      <alignment horizontal="left" vertical="center" wrapText="1"/>
      <protection/>
    </xf>
    <xf numFmtId="0" fontId="12" fillId="36" borderId="35" xfId="62" applyFont="1" applyFill="1" applyBorder="1" applyAlignment="1">
      <alignment horizontal="left" vertical="center" wrapText="1"/>
      <protection/>
    </xf>
    <xf numFmtId="0" fontId="12" fillId="36" borderId="64" xfId="62" applyFont="1" applyFill="1" applyBorder="1" applyAlignment="1">
      <alignment horizontal="left" vertical="center" wrapText="1"/>
      <protection/>
    </xf>
    <xf numFmtId="0" fontId="12" fillId="36" borderId="55" xfId="62" applyFont="1" applyFill="1" applyBorder="1" applyAlignment="1">
      <alignment horizontal="left" vertical="center" wrapText="1"/>
      <protection/>
    </xf>
    <xf numFmtId="0" fontId="12" fillId="36" borderId="65" xfId="62" applyFont="1" applyFill="1" applyBorder="1" applyAlignment="1">
      <alignment horizontal="left" vertical="center" wrapText="1"/>
      <protection/>
    </xf>
    <xf numFmtId="0" fontId="9" fillId="0" borderId="23" xfId="60" applyFont="1" applyFill="1" applyBorder="1" applyAlignment="1">
      <alignment horizontal="center" vertical="center" wrapText="1"/>
      <protection/>
    </xf>
    <xf numFmtId="0" fontId="9" fillId="0" borderId="12" xfId="60" applyFont="1" applyFill="1" applyBorder="1" applyAlignment="1">
      <alignment horizontal="center" vertical="center" wrapText="1"/>
      <protection/>
    </xf>
    <xf numFmtId="0" fontId="9" fillId="0" borderId="13" xfId="60" applyFont="1" applyFill="1" applyBorder="1" applyAlignment="1">
      <alignment horizontal="center" vertical="center" wrapText="1"/>
      <protection/>
    </xf>
    <xf numFmtId="0" fontId="9" fillId="0" borderId="32" xfId="60" applyFont="1" applyFill="1" applyBorder="1" applyAlignment="1">
      <alignment horizontal="center" vertical="center" wrapText="1"/>
      <protection/>
    </xf>
    <xf numFmtId="0" fontId="9" fillId="0" borderId="30" xfId="60" applyFont="1" applyFill="1" applyBorder="1" applyAlignment="1">
      <alignment horizontal="center" vertical="center" wrapText="1"/>
      <protection/>
    </xf>
    <xf numFmtId="0" fontId="9" fillId="0" borderId="31" xfId="60" applyFont="1" applyFill="1" applyBorder="1" applyAlignment="1">
      <alignment horizontal="center" vertical="center" wrapText="1"/>
      <protection/>
    </xf>
    <xf numFmtId="0" fontId="9" fillId="0" borderId="14" xfId="60" applyFont="1" applyFill="1" applyBorder="1" applyAlignment="1">
      <alignment horizontal="center" vertical="center" wrapText="1"/>
      <protection/>
    </xf>
    <xf numFmtId="0" fontId="9" fillId="0" borderId="15" xfId="60" applyFont="1" applyFill="1" applyBorder="1" applyAlignment="1">
      <alignment horizontal="center" vertical="center" wrapText="1"/>
      <protection/>
    </xf>
    <xf numFmtId="0" fontId="1" fillId="34" borderId="32" xfId="60" applyFont="1" applyFill="1" applyBorder="1" applyAlignment="1">
      <alignment horizontal="left" vertical="center"/>
      <protection/>
    </xf>
    <xf numFmtId="0" fontId="1" fillId="34" borderId="0" xfId="60" applyFont="1" applyFill="1" applyBorder="1" applyAlignment="1">
      <alignment horizontal="left" vertical="center"/>
      <protection/>
    </xf>
    <xf numFmtId="0" fontId="1" fillId="34" borderId="30" xfId="60" applyFont="1" applyFill="1" applyBorder="1" applyAlignment="1">
      <alignment horizontal="left" vertical="center"/>
      <protection/>
    </xf>
    <xf numFmtId="0" fontId="1" fillId="34" borderId="31" xfId="60" applyFont="1" applyFill="1" applyBorder="1" applyAlignment="1">
      <alignment horizontal="left" vertical="center"/>
      <protection/>
    </xf>
    <xf numFmtId="0" fontId="1" fillId="34" borderId="14" xfId="60" applyFont="1" applyFill="1" applyBorder="1" applyAlignment="1">
      <alignment horizontal="left" vertical="center"/>
      <protection/>
    </xf>
    <xf numFmtId="0" fontId="1" fillId="34" borderId="15" xfId="60" applyFont="1" applyFill="1" applyBorder="1" applyAlignment="1">
      <alignment horizontal="left" vertical="center"/>
      <protection/>
    </xf>
    <xf numFmtId="0" fontId="1" fillId="34" borderId="42" xfId="60" applyFont="1" applyFill="1" applyBorder="1" applyAlignment="1">
      <alignment horizontal="left" vertical="center"/>
      <protection/>
    </xf>
    <xf numFmtId="0" fontId="1" fillId="34" borderId="48" xfId="60" applyFont="1" applyFill="1" applyBorder="1" applyAlignment="1">
      <alignment horizontal="left" vertical="center"/>
      <protection/>
    </xf>
    <xf numFmtId="0" fontId="1" fillId="34" borderId="11" xfId="60" applyFont="1" applyFill="1" applyBorder="1" applyAlignment="1">
      <alignment horizontal="left" vertical="center"/>
      <protection/>
    </xf>
    <xf numFmtId="0" fontId="13" fillId="36" borderId="33" xfId="62" applyFont="1" applyFill="1" applyBorder="1" applyAlignment="1">
      <alignment horizontal="center" vertical="center" wrapText="1"/>
      <protection/>
    </xf>
    <xf numFmtId="0" fontId="13" fillId="36" borderId="34" xfId="62" applyFont="1" applyFill="1" applyBorder="1" applyAlignment="1">
      <alignment horizontal="center" vertical="center" wrapText="1"/>
      <protection/>
    </xf>
    <xf numFmtId="0" fontId="13" fillId="36" borderId="49" xfId="62" applyFont="1" applyFill="1" applyBorder="1" applyAlignment="1">
      <alignment horizontal="center" vertical="center" wrapText="1"/>
      <protection/>
    </xf>
  </cellXfs>
  <cellStyles count="78">
    <cellStyle name="Normal" xfId="0"/>
    <cellStyle name="20% - Ênfase1" xfId="15"/>
    <cellStyle name="20% - Ênfase1 100" xfId="16"/>
    <cellStyle name="20% - Ênfase2" xfId="17"/>
    <cellStyle name="20% - Ênfase3" xfId="18"/>
    <cellStyle name="20% - Ênfase4" xfId="19"/>
    <cellStyle name="20% - Ênfase5" xfId="20"/>
    <cellStyle name="20% - Ênfase6" xfId="21"/>
    <cellStyle name="40% - Ênfase1" xfId="22"/>
    <cellStyle name="40% - Ênfase2" xfId="23"/>
    <cellStyle name="40% - Ênfase3" xfId="24"/>
    <cellStyle name="40% - Ênfase4" xfId="25"/>
    <cellStyle name="40% - Ênfase5" xfId="26"/>
    <cellStyle name="40% - Ênfase6" xfId="27"/>
    <cellStyle name="60% - Ênfase1" xfId="28"/>
    <cellStyle name="60% - Ênfase2" xfId="29"/>
    <cellStyle name="60% - Ênfase3" xfId="30"/>
    <cellStyle name="60% - Ênfase4" xfId="31"/>
    <cellStyle name="60% - Ênfase5" xfId="32"/>
    <cellStyle name="60% - Ênfase6" xfId="33"/>
    <cellStyle name="60% - Ênfase6 37" xfId="34"/>
    <cellStyle name="Bom" xfId="35"/>
    <cellStyle name="Cálculo" xfId="36"/>
    <cellStyle name="Célula de Verificação" xfId="37"/>
    <cellStyle name="Célula Vinculada" xfId="38"/>
    <cellStyle name="Ênfase1" xfId="39"/>
    <cellStyle name="Ênfase2" xfId="40"/>
    <cellStyle name="Ênfase3" xfId="41"/>
    <cellStyle name="Ênfase4" xfId="42"/>
    <cellStyle name="Ênfase5" xfId="43"/>
    <cellStyle name="Ênfase6" xfId="44"/>
    <cellStyle name="Entrada" xfId="45"/>
    <cellStyle name="Excel Built-in Excel Built-in Excel Built-in Excel Built-in Excel Built-in Excel Built-in Excel Built-in Excel Built-in Separador de milhares 4" xfId="46"/>
    <cellStyle name="Excel Built-in Excel Built-in Excel Built-in Excel Built-in Excel Built-in Excel Built-in Excel Built-in Separador de milhares 4" xfId="47"/>
    <cellStyle name="Excel Built-in Normal" xfId="48"/>
    <cellStyle name="Excel Built-in Normal 1" xfId="49"/>
    <cellStyle name="Excel Built-in Normal 2" xfId="50"/>
    <cellStyle name="Excel_BuiltIn_Comma" xfId="51"/>
    <cellStyle name="Heading" xfId="52"/>
    <cellStyle name="Heading1" xfId="53"/>
    <cellStyle name="Hyperlink" xfId="54"/>
    <cellStyle name="Followed Hyperlink" xfId="55"/>
    <cellStyle name="Incorreto" xfId="56"/>
    <cellStyle name="Currency" xfId="57"/>
    <cellStyle name="Currency [0]" xfId="58"/>
    <cellStyle name="Neutra" xfId="59"/>
    <cellStyle name="Normal 2" xfId="60"/>
    <cellStyle name="Normal 2 2" xfId="61"/>
    <cellStyle name="Normal 3" xfId="62"/>
    <cellStyle name="Normal 6" xfId="63"/>
    <cellStyle name="Normal 7" xfId="64"/>
    <cellStyle name="Nota" xfId="65"/>
    <cellStyle name="Percent" xfId="66"/>
    <cellStyle name="Porcentagem 2" xfId="67"/>
    <cellStyle name="Porcentagem 3" xfId="68"/>
    <cellStyle name="Porcentagem 4" xfId="69"/>
    <cellStyle name="Result" xfId="70"/>
    <cellStyle name="Result2" xfId="71"/>
    <cellStyle name="Saída" xfId="72"/>
    <cellStyle name="Comma [0]" xfId="73"/>
    <cellStyle name="Separador de milhares 2" xfId="74"/>
    <cellStyle name="Separador de milhares 4" xfId="75"/>
    <cellStyle name="Texto de Aviso" xfId="76"/>
    <cellStyle name="Texto Explicativo" xfId="77"/>
    <cellStyle name="Título" xfId="78"/>
    <cellStyle name="Título 1" xfId="79"/>
    <cellStyle name="Título 2" xfId="80"/>
    <cellStyle name="Título 3" xfId="81"/>
    <cellStyle name="Título 4" xfId="82"/>
    <cellStyle name="Total" xfId="83"/>
    <cellStyle name="Comma" xfId="84"/>
    <cellStyle name="Vírgula 2" xfId="85"/>
    <cellStyle name="Vírgula 3" xfId="86"/>
    <cellStyle name="Vírgula 3 2" xfId="87"/>
    <cellStyle name="Vírgula 4" xfId="88"/>
    <cellStyle name="Vírgula 5" xfId="89"/>
    <cellStyle name="Vírgula 5 2" xfId="90"/>
    <cellStyle name="Vírgula 6" xfId="91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Arnaldo\PREFEITURA\ACADEMIAS%20DE%20SA&#218;DE\ACADEMIA%20INDUSTRIAL\COZINHA%20DELEGAC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>
        <row r="12">
          <cell r="B12" t="str">
            <v>SERVIÇOS PRELIMINARES</v>
          </cell>
        </row>
        <row r="32">
          <cell r="B32" t="str">
            <v>FUNDAÇÕES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6"/>
  <sheetViews>
    <sheetView showGridLines="0" tabSelected="1" view="pageBreakPreview" zoomScale="85" zoomScaleSheetLayoutView="85" zoomScalePageLayoutView="70" workbookViewId="0" topLeftCell="A1">
      <selection activeCell="E6" sqref="E6:J6"/>
    </sheetView>
  </sheetViews>
  <sheetFormatPr defaultColWidth="9.140625" defaultRowHeight="12.75" outlineLevelRow="1"/>
  <cols>
    <col min="1" max="1" width="6.28125" style="4" customWidth="1"/>
    <col min="2" max="2" width="12.421875" style="4" customWidth="1"/>
    <col min="3" max="3" width="10.7109375" style="4" customWidth="1"/>
    <col min="4" max="4" width="76.57421875" style="6" bestFit="1" customWidth="1"/>
    <col min="5" max="5" width="6.7109375" style="4" customWidth="1"/>
    <col min="6" max="6" width="12.140625" style="12" customWidth="1"/>
    <col min="7" max="7" width="12.00390625" style="12" customWidth="1"/>
    <col min="8" max="8" width="11.57421875" style="12" customWidth="1"/>
    <col min="9" max="9" width="12.8515625" style="12" customWidth="1"/>
    <col min="10" max="10" width="13.7109375" style="7" customWidth="1"/>
    <col min="11" max="11" width="26.140625" style="3" bestFit="1" customWidth="1"/>
    <col min="12" max="12" width="12.140625" style="3" bestFit="1" customWidth="1"/>
    <col min="13" max="13" width="9.140625" style="3" customWidth="1"/>
    <col min="14" max="14" width="11.140625" style="3" bestFit="1" customWidth="1"/>
    <col min="15" max="16384" width="9.140625" style="3" customWidth="1"/>
  </cols>
  <sheetData>
    <row r="1" spans="1:10" ht="12.75">
      <c r="A1" s="300" t="s">
        <v>222</v>
      </c>
      <c r="B1" s="300"/>
      <c r="C1" s="300"/>
      <c r="D1" s="300"/>
      <c r="E1" s="300"/>
      <c r="F1" s="300"/>
      <c r="G1" s="300"/>
      <c r="H1" s="300"/>
      <c r="I1" s="300"/>
      <c r="J1" s="300"/>
    </row>
    <row r="2" spans="1:10" ht="12.75">
      <c r="A2" s="300"/>
      <c r="B2" s="300"/>
      <c r="C2" s="300"/>
      <c r="D2" s="300"/>
      <c r="E2" s="300"/>
      <c r="F2" s="300"/>
      <c r="G2" s="300"/>
      <c r="H2" s="300"/>
      <c r="I2" s="300"/>
      <c r="J2" s="300"/>
    </row>
    <row r="3" spans="1:10" ht="12.75" customHeight="1" thickBot="1">
      <c r="A3" s="300"/>
      <c r="B3" s="300"/>
      <c r="C3" s="300"/>
      <c r="D3" s="300"/>
      <c r="E3" s="300"/>
      <c r="F3" s="300"/>
      <c r="G3" s="300"/>
      <c r="H3" s="300"/>
      <c r="I3" s="300"/>
      <c r="J3" s="300"/>
    </row>
    <row r="4" spans="1:12" ht="19.5" customHeight="1">
      <c r="A4" s="83" t="s">
        <v>486</v>
      </c>
      <c r="B4" s="67"/>
      <c r="C4" s="67"/>
      <c r="D4" s="67"/>
      <c r="E4" s="161"/>
      <c r="F4" s="162"/>
      <c r="G4" s="162"/>
      <c r="H4" s="162"/>
      <c r="I4" s="163"/>
      <c r="J4" s="164"/>
      <c r="K4" s="290" t="s">
        <v>489</v>
      </c>
      <c r="L4" s="291">
        <f>BDI!G19</f>
        <v>0.2990218242865139</v>
      </c>
    </row>
    <row r="5" spans="1:10" ht="19.5" customHeight="1">
      <c r="A5" s="85" t="s">
        <v>487</v>
      </c>
      <c r="B5" s="66"/>
      <c r="C5" s="66"/>
      <c r="D5" s="66"/>
      <c r="E5" s="19"/>
      <c r="F5" s="160" t="s">
        <v>489</v>
      </c>
      <c r="G5" s="304">
        <f>BDI!G19</f>
        <v>0.2990218242865139</v>
      </c>
      <c r="H5" s="304"/>
      <c r="I5" s="304"/>
      <c r="J5" s="84"/>
    </row>
    <row r="6" spans="1:10" ht="19.5" customHeight="1">
      <c r="A6" s="86" t="s">
        <v>8</v>
      </c>
      <c r="B6" s="24"/>
      <c r="C6" s="24"/>
      <c r="D6" s="24"/>
      <c r="E6" s="301" t="s">
        <v>387</v>
      </c>
      <c r="F6" s="301"/>
      <c r="G6" s="301"/>
      <c r="H6" s="301"/>
      <c r="I6" s="301"/>
      <c r="J6" s="302"/>
    </row>
    <row r="7" spans="1:10" ht="11.25" customHeight="1" thickBot="1">
      <c r="A7" s="93"/>
      <c r="B7" s="87"/>
      <c r="C7" s="87"/>
      <c r="D7" s="88"/>
      <c r="E7" s="89"/>
      <c r="F7" s="90"/>
      <c r="G7" s="90"/>
      <c r="H7" s="90"/>
      <c r="I7" s="91"/>
      <c r="J7" s="92"/>
    </row>
    <row r="8" spans="1:14" ht="19.5" customHeight="1" thickBot="1">
      <c r="A8" s="165"/>
      <c r="B8" s="166"/>
      <c r="C8" s="166"/>
      <c r="D8" s="167" t="s">
        <v>386</v>
      </c>
      <c r="E8" s="168"/>
      <c r="F8" s="169"/>
      <c r="G8" s="169"/>
      <c r="H8" s="169"/>
      <c r="I8" s="170"/>
      <c r="J8" s="171">
        <f>J262</f>
        <v>244587.61554338178</v>
      </c>
      <c r="L8" s="102">
        <v>353480.7</v>
      </c>
      <c r="N8" s="140">
        <f>L8-J8</f>
        <v>108893.08445661823</v>
      </c>
    </row>
    <row r="9" spans="1:10" ht="11.25" customHeight="1" thickBot="1">
      <c r="A9" s="166"/>
      <c r="B9" s="166"/>
      <c r="C9" s="166"/>
      <c r="D9" s="167"/>
      <c r="E9" s="168"/>
      <c r="F9" s="169"/>
      <c r="G9" s="169"/>
      <c r="H9" s="169"/>
      <c r="I9" s="170"/>
      <c r="J9" s="170"/>
    </row>
    <row r="10" spans="1:10" ht="19.5" customHeight="1" thickBot="1">
      <c r="A10" s="16" t="s">
        <v>0</v>
      </c>
      <c r="B10" s="16" t="s">
        <v>80</v>
      </c>
      <c r="C10" s="16" t="s">
        <v>81</v>
      </c>
      <c r="D10" s="17" t="s">
        <v>30</v>
      </c>
      <c r="E10" s="16" t="s">
        <v>31</v>
      </c>
      <c r="F10" s="26" t="s">
        <v>32</v>
      </c>
      <c r="G10" s="26" t="s">
        <v>70</v>
      </c>
      <c r="H10" s="25" t="s">
        <v>124</v>
      </c>
      <c r="I10" s="18" t="s">
        <v>33</v>
      </c>
      <c r="J10" s="20" t="s">
        <v>34</v>
      </c>
    </row>
    <row r="11" spans="1:10" ht="13.5" thickBot="1">
      <c r="A11" s="274"/>
      <c r="B11" s="274"/>
      <c r="C11" s="274"/>
      <c r="D11" s="275"/>
      <c r="E11" s="276"/>
      <c r="F11" s="277"/>
      <c r="G11" s="277"/>
      <c r="H11" s="277"/>
      <c r="I11" s="278"/>
      <c r="J11" s="274"/>
    </row>
    <row r="12" spans="1:10" ht="19.5" customHeight="1">
      <c r="A12" s="269" t="s">
        <v>35</v>
      </c>
      <c r="B12" s="270"/>
      <c r="C12" s="270"/>
      <c r="D12" s="271" t="s">
        <v>36</v>
      </c>
      <c r="E12" s="271"/>
      <c r="F12" s="272"/>
      <c r="G12" s="272"/>
      <c r="H12" s="272"/>
      <c r="I12" s="272"/>
      <c r="J12" s="273">
        <f>J17</f>
        <v>34872.64097169334</v>
      </c>
    </row>
    <row r="13" spans="1:14" ht="19.5" customHeight="1" outlineLevel="1">
      <c r="A13" s="177" t="s">
        <v>9</v>
      </c>
      <c r="B13" s="178">
        <v>10004</v>
      </c>
      <c r="C13" s="179" t="s">
        <v>314</v>
      </c>
      <c r="D13" s="180" t="s">
        <v>388</v>
      </c>
      <c r="E13" s="181" t="s">
        <v>5</v>
      </c>
      <c r="F13" s="182">
        <v>2.4</v>
      </c>
      <c r="G13" s="182">
        <v>547.52</v>
      </c>
      <c r="H13" s="182">
        <f>$G$5*G13</f>
        <v>163.7204292333521</v>
      </c>
      <c r="I13" s="183">
        <f>G13+H13</f>
        <v>711.2404292333521</v>
      </c>
      <c r="J13" s="184">
        <f>F13*I13</f>
        <v>1706.977030160045</v>
      </c>
      <c r="L13" s="22"/>
      <c r="M13" s="23"/>
      <c r="N13" s="23"/>
    </row>
    <row r="14" spans="1:10" ht="19.5" customHeight="1" outlineLevel="1">
      <c r="A14" s="177" t="s">
        <v>10</v>
      </c>
      <c r="B14" s="178">
        <v>93584</v>
      </c>
      <c r="C14" s="179" t="s">
        <v>70</v>
      </c>
      <c r="D14" s="180" t="s">
        <v>128</v>
      </c>
      <c r="E14" s="185" t="s">
        <v>5</v>
      </c>
      <c r="F14" s="182">
        <v>9</v>
      </c>
      <c r="G14" s="182">
        <v>897.68</v>
      </c>
      <c r="H14" s="182">
        <f>$G$5*G14</f>
        <v>268.4259112255178</v>
      </c>
      <c r="I14" s="183">
        <f>G14+H14</f>
        <v>1166.1059112255177</v>
      </c>
      <c r="J14" s="184">
        <f>F14*I14</f>
        <v>10494.953201029659</v>
      </c>
    </row>
    <row r="15" spans="1:10" ht="19.5" customHeight="1" outlineLevel="1">
      <c r="A15" s="177" t="s">
        <v>63</v>
      </c>
      <c r="B15" s="186" t="s">
        <v>475</v>
      </c>
      <c r="C15" s="179" t="s">
        <v>70</v>
      </c>
      <c r="D15" s="187" t="s">
        <v>474</v>
      </c>
      <c r="E15" s="186" t="s">
        <v>2</v>
      </c>
      <c r="F15" s="188">
        <v>1</v>
      </c>
      <c r="G15" s="188">
        <f>'COMPOSIÇÃO ADM'!F19</f>
        <v>17452.14</v>
      </c>
      <c r="H15" s="182">
        <f>$G$5*G15</f>
        <v>5218.570740503641</v>
      </c>
      <c r="I15" s="183">
        <f>G15+H15</f>
        <v>22670.71074050364</v>
      </c>
      <c r="J15" s="184">
        <f>F15*I15</f>
        <v>22670.71074050364</v>
      </c>
    </row>
    <row r="16" spans="1:10" ht="12.75" customHeight="1" hidden="1" outlineLevel="1">
      <c r="A16" s="177" t="s">
        <v>69</v>
      </c>
      <c r="B16" s="186">
        <v>41598</v>
      </c>
      <c r="C16" s="179" t="s">
        <v>70</v>
      </c>
      <c r="D16" s="187" t="s">
        <v>173</v>
      </c>
      <c r="E16" s="181" t="s">
        <v>2</v>
      </c>
      <c r="F16" s="188">
        <v>0</v>
      </c>
      <c r="G16" s="188">
        <v>1270.13</v>
      </c>
      <c r="H16" s="182">
        <f>0.3*G16</f>
        <v>381.03900000000004</v>
      </c>
      <c r="I16" s="183">
        <f>G16+H16</f>
        <v>1651.169</v>
      </c>
      <c r="J16" s="184">
        <f>F16*I16</f>
        <v>0</v>
      </c>
    </row>
    <row r="17" spans="1:10" ht="12.75" collapsed="1">
      <c r="A17" s="296" t="s">
        <v>261</v>
      </c>
      <c r="B17" s="297"/>
      <c r="C17" s="297"/>
      <c r="D17" s="297"/>
      <c r="E17" s="297"/>
      <c r="F17" s="297"/>
      <c r="G17" s="297"/>
      <c r="H17" s="297"/>
      <c r="I17" s="297"/>
      <c r="J17" s="189">
        <f>SUM(J13:J16)</f>
        <v>34872.64097169334</v>
      </c>
    </row>
    <row r="18" spans="1:10" ht="12.75">
      <c r="A18" s="158"/>
      <c r="B18" s="159"/>
      <c r="C18" s="159"/>
      <c r="D18" s="159"/>
      <c r="E18" s="159"/>
      <c r="F18" s="159"/>
      <c r="G18" s="159"/>
      <c r="H18" s="159"/>
      <c r="I18" s="159"/>
      <c r="J18" s="189"/>
    </row>
    <row r="19" spans="1:10" ht="19.5" customHeight="1">
      <c r="A19" s="172" t="s">
        <v>37</v>
      </c>
      <c r="B19" s="173"/>
      <c r="C19" s="173"/>
      <c r="D19" s="174" t="s">
        <v>78</v>
      </c>
      <c r="E19" s="174"/>
      <c r="F19" s="175"/>
      <c r="G19" s="175"/>
      <c r="H19" s="175"/>
      <c r="I19" s="175"/>
      <c r="J19" s="176">
        <f>J24</f>
        <v>2544.9424942442083</v>
      </c>
    </row>
    <row r="20" spans="1:10" ht="12.75">
      <c r="A20" s="190" t="s">
        <v>11</v>
      </c>
      <c r="B20" s="191">
        <v>96385</v>
      </c>
      <c r="C20" s="191" t="s">
        <v>70</v>
      </c>
      <c r="D20" s="192" t="s">
        <v>174</v>
      </c>
      <c r="E20" s="191" t="s">
        <v>61</v>
      </c>
      <c r="F20" s="193"/>
      <c r="G20" s="193">
        <v>11</v>
      </c>
      <c r="H20" s="182">
        <f>$G$5*G20</f>
        <v>3.289240067151653</v>
      </c>
      <c r="I20" s="183">
        <f>G20+H20</f>
        <v>14.289240067151653</v>
      </c>
      <c r="J20" s="184">
        <f>F20*I20</f>
        <v>0</v>
      </c>
    </row>
    <row r="21" spans="1:10" ht="12.75">
      <c r="A21" s="190" t="s">
        <v>12</v>
      </c>
      <c r="B21" s="191">
        <v>93358</v>
      </c>
      <c r="C21" s="191" t="s">
        <v>70</v>
      </c>
      <c r="D21" s="192" t="s">
        <v>83</v>
      </c>
      <c r="E21" s="191" t="s">
        <v>61</v>
      </c>
      <c r="F21" s="194">
        <v>18.72</v>
      </c>
      <c r="G21" s="193">
        <v>76.03</v>
      </c>
      <c r="H21" s="182">
        <f>$G$5*G21</f>
        <v>22.734629300503652</v>
      </c>
      <c r="I21" s="183">
        <f>G21+H21</f>
        <v>98.76462930050366</v>
      </c>
      <c r="J21" s="184">
        <f>F21*I21</f>
        <v>1848.8738605054284</v>
      </c>
    </row>
    <row r="22" spans="1:10" ht="12.75">
      <c r="A22" s="195" t="s">
        <v>13</v>
      </c>
      <c r="B22" s="191">
        <v>101616</v>
      </c>
      <c r="C22" s="191" t="s">
        <v>70</v>
      </c>
      <c r="D22" s="192" t="s">
        <v>84</v>
      </c>
      <c r="E22" s="191" t="s">
        <v>5</v>
      </c>
      <c r="F22" s="196">
        <v>18.72</v>
      </c>
      <c r="G22" s="194">
        <v>5.58</v>
      </c>
      <c r="H22" s="182">
        <f>$G$5*G22</f>
        <v>1.6685417795187476</v>
      </c>
      <c r="I22" s="183">
        <f>G22+H22</f>
        <v>7.248541779518748</v>
      </c>
      <c r="J22" s="184">
        <f>F22*I22</f>
        <v>135.69270211259095</v>
      </c>
    </row>
    <row r="23" spans="1:10" ht="12.75">
      <c r="A23" s="195" t="s">
        <v>64</v>
      </c>
      <c r="B23" s="191">
        <v>96995</v>
      </c>
      <c r="C23" s="191" t="s">
        <v>70</v>
      </c>
      <c r="D23" s="192" t="s">
        <v>175</v>
      </c>
      <c r="E23" s="191" t="s">
        <v>61</v>
      </c>
      <c r="F23" s="197">
        <v>13.1</v>
      </c>
      <c r="G23" s="197">
        <v>32.93</v>
      </c>
      <c r="H23" s="182">
        <f>$G$5*G23</f>
        <v>9.846788673754903</v>
      </c>
      <c r="I23" s="183">
        <f>G23+H23</f>
        <v>42.7767886737549</v>
      </c>
      <c r="J23" s="184">
        <f>F23*I23</f>
        <v>560.3759316261892</v>
      </c>
    </row>
    <row r="24" spans="1:10" ht="12.75">
      <c r="A24" s="296" t="s">
        <v>38</v>
      </c>
      <c r="B24" s="297"/>
      <c r="C24" s="297"/>
      <c r="D24" s="297"/>
      <c r="E24" s="297"/>
      <c r="F24" s="297"/>
      <c r="G24" s="297"/>
      <c r="H24" s="297"/>
      <c r="I24" s="297"/>
      <c r="J24" s="189">
        <f>SUM(J20:J23)</f>
        <v>2544.9424942442083</v>
      </c>
    </row>
    <row r="25" spans="1:10" ht="12.75">
      <c r="A25" s="96"/>
      <c r="B25" s="1"/>
      <c r="C25" s="1"/>
      <c r="D25" s="8"/>
      <c r="E25" s="9"/>
      <c r="F25" s="10"/>
      <c r="G25" s="10"/>
      <c r="H25" s="10"/>
      <c r="I25" s="13"/>
      <c r="J25" s="97"/>
    </row>
    <row r="26" spans="1:10" ht="19.5" customHeight="1">
      <c r="A26" s="172" t="s">
        <v>39</v>
      </c>
      <c r="B26" s="173"/>
      <c r="C26" s="173"/>
      <c r="D26" s="174" t="s">
        <v>82</v>
      </c>
      <c r="E26" s="174"/>
      <c r="F26" s="175"/>
      <c r="G26" s="175"/>
      <c r="H26" s="175"/>
      <c r="I26" s="175"/>
      <c r="J26" s="176">
        <f>J53</f>
        <v>53828.8188105858</v>
      </c>
    </row>
    <row r="27" spans="1:10" ht="12.75">
      <c r="A27" s="198"/>
      <c r="B27" s="199"/>
      <c r="C27" s="199"/>
      <c r="D27" s="200" t="s">
        <v>155</v>
      </c>
      <c r="E27" s="201"/>
      <c r="F27" s="202"/>
      <c r="G27" s="202"/>
      <c r="H27" s="202"/>
      <c r="I27" s="202"/>
      <c r="J27" s="203"/>
    </row>
    <row r="28" spans="1:10" ht="12.75">
      <c r="A28" s="204" t="s">
        <v>14</v>
      </c>
      <c r="B28" s="179">
        <v>95240</v>
      </c>
      <c r="C28" s="191" t="s">
        <v>70</v>
      </c>
      <c r="D28" s="205" t="s">
        <v>85</v>
      </c>
      <c r="E28" s="179" t="s">
        <v>5</v>
      </c>
      <c r="F28" s="202">
        <v>18.72</v>
      </c>
      <c r="G28" s="202">
        <v>22.78</v>
      </c>
      <c r="H28" s="182">
        <f>$G$5*G28</f>
        <v>6.811717157246787</v>
      </c>
      <c r="I28" s="183">
        <f>G28+H28</f>
        <v>29.591717157246787</v>
      </c>
      <c r="J28" s="184">
        <f>F28*I28</f>
        <v>553.9569451836599</v>
      </c>
    </row>
    <row r="29" spans="1:10" s="68" customFormat="1" ht="28.5" customHeight="1">
      <c r="A29" s="206" t="s">
        <v>15</v>
      </c>
      <c r="B29" s="191">
        <v>96535</v>
      </c>
      <c r="C29" s="191" t="s">
        <v>70</v>
      </c>
      <c r="D29" s="192" t="s">
        <v>176</v>
      </c>
      <c r="E29" s="191" t="s">
        <v>5</v>
      </c>
      <c r="F29" s="207">
        <v>0</v>
      </c>
      <c r="G29" s="207">
        <v>91.57</v>
      </c>
      <c r="H29" s="182">
        <f aca="true" t="shared" si="0" ref="H29:H52">$G$5*G29</f>
        <v>27.381428449916076</v>
      </c>
      <c r="I29" s="208">
        <f>G29+H29</f>
        <v>118.95142844991607</v>
      </c>
      <c r="J29" s="209">
        <f>F29*I29</f>
        <v>0</v>
      </c>
    </row>
    <row r="30" spans="1:10" ht="26.25">
      <c r="A30" s="204" t="s">
        <v>108</v>
      </c>
      <c r="B30" s="179">
        <v>96546</v>
      </c>
      <c r="C30" s="191" t="s">
        <v>70</v>
      </c>
      <c r="D30" s="192" t="s">
        <v>389</v>
      </c>
      <c r="E30" s="179" t="s">
        <v>86</v>
      </c>
      <c r="F30" s="202">
        <v>352</v>
      </c>
      <c r="G30" s="202">
        <v>14.01</v>
      </c>
      <c r="H30" s="182">
        <f t="shared" si="0"/>
        <v>4.18929575825406</v>
      </c>
      <c r="I30" s="183">
        <f>G30+H30</f>
        <v>18.19929575825406</v>
      </c>
      <c r="J30" s="184">
        <f>F30*I30</f>
        <v>6406.152106905429</v>
      </c>
    </row>
    <row r="31" spans="1:10" ht="26.25">
      <c r="A31" s="204" t="s">
        <v>109</v>
      </c>
      <c r="B31" s="179">
        <v>104111</v>
      </c>
      <c r="C31" s="191" t="s">
        <v>70</v>
      </c>
      <c r="D31" s="192" t="s">
        <v>390</v>
      </c>
      <c r="E31" s="179" t="s">
        <v>86</v>
      </c>
      <c r="F31" s="202">
        <v>7</v>
      </c>
      <c r="G31" s="202">
        <v>20.27</v>
      </c>
      <c r="H31" s="182">
        <f t="shared" si="0"/>
        <v>6.061172378287637</v>
      </c>
      <c r="I31" s="183">
        <f>G31+H31</f>
        <v>26.331172378287636</v>
      </c>
      <c r="J31" s="184">
        <f>F31*I31</f>
        <v>184.31820664801344</v>
      </c>
    </row>
    <row r="32" spans="1:10" ht="26.25">
      <c r="A32" s="206" t="s">
        <v>110</v>
      </c>
      <c r="B32" s="179">
        <v>96556</v>
      </c>
      <c r="C32" s="191" t="s">
        <v>70</v>
      </c>
      <c r="D32" s="192" t="s">
        <v>177</v>
      </c>
      <c r="E32" s="179" t="s">
        <v>61</v>
      </c>
      <c r="F32" s="202">
        <v>5.61</v>
      </c>
      <c r="G32" s="202">
        <v>1035.56</v>
      </c>
      <c r="H32" s="182">
        <f t="shared" si="0"/>
        <v>309.65504035814234</v>
      </c>
      <c r="I32" s="183">
        <f>G32+H32</f>
        <v>1345.2150403581422</v>
      </c>
      <c r="J32" s="184">
        <f>F32*I32</f>
        <v>7546.656376409178</v>
      </c>
    </row>
    <row r="33" spans="1:10" ht="17.25" customHeight="1">
      <c r="A33" s="204"/>
      <c r="B33" s="199"/>
      <c r="C33" s="199"/>
      <c r="D33" s="200" t="s">
        <v>359</v>
      </c>
      <c r="E33" s="201"/>
      <c r="F33" s="202"/>
      <c r="G33" s="202"/>
      <c r="H33" s="182">
        <f t="shared" si="0"/>
        <v>0</v>
      </c>
      <c r="I33" s="210"/>
      <c r="J33" s="184"/>
    </row>
    <row r="34" spans="1:10" ht="27.75" customHeight="1">
      <c r="A34" s="206" t="s">
        <v>111</v>
      </c>
      <c r="B34" s="179">
        <v>96536</v>
      </c>
      <c r="C34" s="191" t="s">
        <v>70</v>
      </c>
      <c r="D34" s="192" t="s">
        <v>178</v>
      </c>
      <c r="E34" s="179" t="s">
        <v>5</v>
      </c>
      <c r="F34" s="202">
        <v>24.39</v>
      </c>
      <c r="G34" s="202">
        <v>73.43</v>
      </c>
      <c r="H34" s="182">
        <f t="shared" si="0"/>
        <v>21.957172557358717</v>
      </c>
      <c r="I34" s="183">
        <f>G34+H34</f>
        <v>95.38717255735872</v>
      </c>
      <c r="J34" s="184">
        <f>F34*I34</f>
        <v>2326.4931386739795</v>
      </c>
    </row>
    <row r="35" spans="1:10" ht="26.25">
      <c r="A35" s="206" t="s">
        <v>117</v>
      </c>
      <c r="B35" s="179">
        <v>96545</v>
      </c>
      <c r="C35" s="191" t="s">
        <v>70</v>
      </c>
      <c r="D35" s="192" t="s">
        <v>391</v>
      </c>
      <c r="E35" s="179" t="s">
        <v>86</v>
      </c>
      <c r="F35" s="202">
        <v>58</v>
      </c>
      <c r="G35" s="202">
        <v>15.71</v>
      </c>
      <c r="H35" s="182">
        <f t="shared" si="0"/>
        <v>4.697632859541134</v>
      </c>
      <c r="I35" s="183">
        <f>G35+H35</f>
        <v>20.407632859541135</v>
      </c>
      <c r="J35" s="184">
        <f>F35*I35</f>
        <v>1183.642705853386</v>
      </c>
    </row>
    <row r="36" spans="1:10" ht="26.25">
      <c r="A36" s="206" t="s">
        <v>112</v>
      </c>
      <c r="B36" s="179">
        <v>96546</v>
      </c>
      <c r="C36" s="191" t="s">
        <v>70</v>
      </c>
      <c r="D36" s="192" t="s">
        <v>389</v>
      </c>
      <c r="E36" s="179" t="s">
        <v>86</v>
      </c>
      <c r="F36" s="202">
        <v>46</v>
      </c>
      <c r="G36" s="202">
        <v>14.01</v>
      </c>
      <c r="H36" s="182">
        <f t="shared" si="0"/>
        <v>4.18929575825406</v>
      </c>
      <c r="I36" s="183">
        <f>G36+H36</f>
        <v>18.19929575825406</v>
      </c>
      <c r="J36" s="184">
        <f>F36*I36</f>
        <v>837.1676048796868</v>
      </c>
    </row>
    <row r="37" spans="1:10" ht="26.25">
      <c r="A37" s="206" t="s">
        <v>113</v>
      </c>
      <c r="B37" s="179">
        <v>104111</v>
      </c>
      <c r="C37" s="191" t="s">
        <v>70</v>
      </c>
      <c r="D37" s="192" t="s">
        <v>390</v>
      </c>
      <c r="E37" s="179" t="s">
        <v>86</v>
      </c>
      <c r="F37" s="202">
        <v>34</v>
      </c>
      <c r="G37" s="202">
        <v>20.27</v>
      </c>
      <c r="H37" s="182">
        <f t="shared" si="0"/>
        <v>6.061172378287637</v>
      </c>
      <c r="I37" s="183">
        <f>G37+H37</f>
        <v>26.331172378287636</v>
      </c>
      <c r="J37" s="184">
        <f>F37*I37</f>
        <v>895.2598608617797</v>
      </c>
    </row>
    <row r="38" spans="1:10" ht="39">
      <c r="A38" s="206" t="s">
        <v>114</v>
      </c>
      <c r="B38" s="179">
        <v>103682</v>
      </c>
      <c r="C38" s="191" t="s">
        <v>70</v>
      </c>
      <c r="D38" s="192" t="s">
        <v>393</v>
      </c>
      <c r="E38" s="179" t="s">
        <v>61</v>
      </c>
      <c r="F38" s="202">
        <v>1.71</v>
      </c>
      <c r="G38" s="202">
        <v>1127.28</v>
      </c>
      <c r="H38" s="182">
        <f t="shared" si="0"/>
        <v>337.0813220817014</v>
      </c>
      <c r="I38" s="183">
        <f>G38+H38</f>
        <v>1464.3613220817015</v>
      </c>
      <c r="J38" s="184">
        <f>F38*I38</f>
        <v>2504.0578607597095</v>
      </c>
    </row>
    <row r="39" spans="1:10" s="139" customFormat="1" ht="18.75" customHeight="1">
      <c r="A39" s="204"/>
      <c r="B39" s="199"/>
      <c r="C39" s="199"/>
      <c r="D39" s="200" t="s">
        <v>179</v>
      </c>
      <c r="E39" s="201"/>
      <c r="F39" s="202"/>
      <c r="G39" s="202"/>
      <c r="H39" s="182"/>
      <c r="I39" s="210"/>
      <c r="J39" s="211"/>
    </row>
    <row r="40" spans="1:10" s="139" customFormat="1" ht="26.25">
      <c r="A40" s="206" t="s">
        <v>114</v>
      </c>
      <c r="B40" s="179">
        <v>92269</v>
      </c>
      <c r="C40" s="191" t="s">
        <v>70</v>
      </c>
      <c r="D40" s="192" t="s">
        <v>180</v>
      </c>
      <c r="E40" s="179" t="s">
        <v>5</v>
      </c>
      <c r="F40" s="202">
        <v>34.08</v>
      </c>
      <c r="G40" s="202">
        <v>210.5</v>
      </c>
      <c r="H40" s="182">
        <f t="shared" si="0"/>
        <v>62.944094012311176</v>
      </c>
      <c r="I40" s="182">
        <f>G40+H40</f>
        <v>273.44409401231115</v>
      </c>
      <c r="J40" s="211">
        <f>F40*I40</f>
        <v>9318.974723939564</v>
      </c>
    </row>
    <row r="41" spans="1:10" s="139" customFormat="1" ht="26.25">
      <c r="A41" s="204" t="s">
        <v>115</v>
      </c>
      <c r="B41" s="179">
        <v>92762</v>
      </c>
      <c r="C41" s="191" t="s">
        <v>70</v>
      </c>
      <c r="D41" s="192" t="s">
        <v>394</v>
      </c>
      <c r="E41" s="179" t="s">
        <v>86</v>
      </c>
      <c r="F41" s="202">
        <v>218</v>
      </c>
      <c r="G41" s="202">
        <v>12.41</v>
      </c>
      <c r="H41" s="182">
        <f t="shared" si="0"/>
        <v>3.7108608393956377</v>
      </c>
      <c r="I41" s="182">
        <f>G41+H41</f>
        <v>16.12086083939564</v>
      </c>
      <c r="J41" s="211">
        <f>F41*I41</f>
        <v>3514.3476629882493</v>
      </c>
    </row>
    <row r="42" spans="1:10" s="139" customFormat="1" ht="26.25">
      <c r="A42" s="206" t="s">
        <v>182</v>
      </c>
      <c r="B42" s="179">
        <v>104111</v>
      </c>
      <c r="C42" s="191" t="s">
        <v>70</v>
      </c>
      <c r="D42" s="192" t="s">
        <v>390</v>
      </c>
      <c r="E42" s="179" t="s">
        <v>86</v>
      </c>
      <c r="F42" s="202">
        <v>52</v>
      </c>
      <c r="G42" s="202">
        <v>20.27</v>
      </c>
      <c r="H42" s="182">
        <f t="shared" si="0"/>
        <v>6.061172378287637</v>
      </c>
      <c r="I42" s="183">
        <f>G42+H42</f>
        <v>26.331172378287636</v>
      </c>
      <c r="J42" s="184">
        <f>F42*I42</f>
        <v>1369.2209636709572</v>
      </c>
    </row>
    <row r="43" spans="1:10" s="139" customFormat="1" ht="26.25" hidden="1">
      <c r="A43" s="206" t="s">
        <v>183</v>
      </c>
      <c r="B43" s="179">
        <v>43066</v>
      </c>
      <c r="C43" s="191" t="s">
        <v>283</v>
      </c>
      <c r="D43" s="192" t="s">
        <v>282</v>
      </c>
      <c r="E43" s="179" t="s">
        <v>1</v>
      </c>
      <c r="F43" s="202"/>
      <c r="G43" s="202">
        <v>5.21</v>
      </c>
      <c r="H43" s="182">
        <f t="shared" si="0"/>
        <v>1.5579037045327375</v>
      </c>
      <c r="I43" s="182">
        <f>G43</f>
        <v>5.21</v>
      </c>
      <c r="J43" s="211">
        <f>G43*F43</f>
        <v>0</v>
      </c>
    </row>
    <row r="44" spans="1:10" s="139" customFormat="1" ht="26.25" hidden="1">
      <c r="A44" s="204" t="s">
        <v>184</v>
      </c>
      <c r="B44" s="179">
        <v>40536</v>
      </c>
      <c r="C44" s="191" t="s">
        <v>283</v>
      </c>
      <c r="D44" s="192" t="s">
        <v>300</v>
      </c>
      <c r="E44" s="179" t="s">
        <v>86</v>
      </c>
      <c r="F44" s="202"/>
      <c r="G44" s="202">
        <v>6.46</v>
      </c>
      <c r="H44" s="182">
        <f t="shared" si="0"/>
        <v>1.9316809848908798</v>
      </c>
      <c r="I44" s="182">
        <v>6.46</v>
      </c>
      <c r="J44" s="211">
        <f>G44*F44</f>
        <v>0</v>
      </c>
    </row>
    <row r="45" spans="1:10" s="139" customFormat="1" ht="26.25">
      <c r="A45" s="206" t="s">
        <v>183</v>
      </c>
      <c r="B45" s="179">
        <v>103669</v>
      </c>
      <c r="C45" s="191" t="s">
        <v>70</v>
      </c>
      <c r="D45" s="192" t="s">
        <v>181</v>
      </c>
      <c r="E45" s="179" t="s">
        <v>61</v>
      </c>
      <c r="F45" s="202">
        <v>2.04</v>
      </c>
      <c r="G45" s="202">
        <v>1111.51</v>
      </c>
      <c r="H45" s="182">
        <f t="shared" si="0"/>
        <v>332.36574791270306</v>
      </c>
      <c r="I45" s="182">
        <f>G45+H45</f>
        <v>1443.875747912703</v>
      </c>
      <c r="J45" s="211">
        <f>F45*I45</f>
        <v>2945.506525741914</v>
      </c>
    </row>
    <row r="46" spans="1:10" ht="16.5" customHeight="1">
      <c r="A46" s="204"/>
      <c r="B46" s="199"/>
      <c r="C46" s="199"/>
      <c r="D46" s="200" t="s">
        <v>476</v>
      </c>
      <c r="E46" s="201"/>
      <c r="F46" s="202"/>
      <c r="G46" s="202"/>
      <c r="H46" s="182"/>
      <c r="I46" s="210"/>
      <c r="J46" s="184"/>
    </row>
    <row r="47" spans="1:10" ht="26.25">
      <c r="A47" s="206" t="s">
        <v>184</v>
      </c>
      <c r="B47" s="179">
        <v>96536</v>
      </c>
      <c r="C47" s="191" t="s">
        <v>70</v>
      </c>
      <c r="D47" s="192" t="s">
        <v>178</v>
      </c>
      <c r="E47" s="179" t="s">
        <v>5</v>
      </c>
      <c r="F47" s="202">
        <v>47.87</v>
      </c>
      <c r="G47" s="202">
        <v>73.43</v>
      </c>
      <c r="H47" s="182">
        <f t="shared" si="0"/>
        <v>21.957172557358717</v>
      </c>
      <c r="I47" s="183">
        <f aca="true" t="shared" si="1" ref="I47:I52">G47+H47</f>
        <v>95.38717255735872</v>
      </c>
      <c r="J47" s="184">
        <f aca="true" t="shared" si="2" ref="J47:J52">F47*I47</f>
        <v>4566.183950320762</v>
      </c>
    </row>
    <row r="48" spans="1:10" ht="26.25">
      <c r="A48" s="204" t="s">
        <v>185</v>
      </c>
      <c r="B48" s="179">
        <v>96545</v>
      </c>
      <c r="C48" s="191" t="s">
        <v>70</v>
      </c>
      <c r="D48" s="192" t="s">
        <v>391</v>
      </c>
      <c r="E48" s="179" t="s">
        <v>86</v>
      </c>
      <c r="F48" s="202">
        <v>165</v>
      </c>
      <c r="G48" s="202">
        <v>15.71</v>
      </c>
      <c r="H48" s="182">
        <f t="shared" si="0"/>
        <v>4.697632859541134</v>
      </c>
      <c r="I48" s="183">
        <f t="shared" si="1"/>
        <v>20.407632859541135</v>
      </c>
      <c r="J48" s="184">
        <f t="shared" si="2"/>
        <v>3367.259421824287</v>
      </c>
    </row>
    <row r="49" spans="1:10" ht="26.25" hidden="1">
      <c r="A49" s="206" t="s">
        <v>434</v>
      </c>
      <c r="B49" s="179">
        <v>96546</v>
      </c>
      <c r="C49" s="191" t="s">
        <v>70</v>
      </c>
      <c r="D49" s="192" t="s">
        <v>389</v>
      </c>
      <c r="E49" s="179" t="s">
        <v>86</v>
      </c>
      <c r="F49" s="202"/>
      <c r="G49" s="202">
        <v>14.01</v>
      </c>
      <c r="H49" s="182">
        <f t="shared" si="0"/>
        <v>4.18929575825406</v>
      </c>
      <c r="I49" s="183">
        <f t="shared" si="1"/>
        <v>18.19929575825406</v>
      </c>
      <c r="J49" s="184">
        <f t="shared" si="2"/>
        <v>0</v>
      </c>
    </row>
    <row r="50" spans="1:10" ht="26.25" hidden="1">
      <c r="A50" s="204" t="s">
        <v>435</v>
      </c>
      <c r="B50" s="179">
        <v>96547</v>
      </c>
      <c r="C50" s="191" t="s">
        <v>70</v>
      </c>
      <c r="D50" s="192" t="s">
        <v>392</v>
      </c>
      <c r="E50" s="179" t="s">
        <v>86</v>
      </c>
      <c r="F50" s="202"/>
      <c r="G50" s="202">
        <v>11.85</v>
      </c>
      <c r="H50" s="182">
        <f t="shared" si="0"/>
        <v>3.54340861779519</v>
      </c>
      <c r="I50" s="183">
        <f t="shared" si="1"/>
        <v>15.39340861779519</v>
      </c>
      <c r="J50" s="184">
        <f t="shared" si="2"/>
        <v>0</v>
      </c>
    </row>
    <row r="51" spans="1:10" ht="26.25">
      <c r="A51" s="206" t="s">
        <v>436</v>
      </c>
      <c r="B51" s="179">
        <v>104111</v>
      </c>
      <c r="C51" s="191" t="s">
        <v>70</v>
      </c>
      <c r="D51" s="192" t="s">
        <v>390</v>
      </c>
      <c r="E51" s="179" t="s">
        <v>86</v>
      </c>
      <c r="F51" s="202">
        <v>65</v>
      </c>
      <c r="G51" s="202">
        <v>20.27</v>
      </c>
      <c r="H51" s="182">
        <f t="shared" si="0"/>
        <v>6.061172378287637</v>
      </c>
      <c r="I51" s="183">
        <f t="shared" si="1"/>
        <v>26.331172378287636</v>
      </c>
      <c r="J51" s="184">
        <f t="shared" si="2"/>
        <v>1711.5262045886964</v>
      </c>
    </row>
    <row r="52" spans="1:10" ht="39">
      <c r="A52" s="204" t="s">
        <v>333</v>
      </c>
      <c r="B52" s="179">
        <v>103682</v>
      </c>
      <c r="C52" s="191" t="s">
        <v>70</v>
      </c>
      <c r="D52" s="192" t="s">
        <v>393</v>
      </c>
      <c r="E52" s="179" t="s">
        <v>61</v>
      </c>
      <c r="F52" s="202">
        <v>3.14</v>
      </c>
      <c r="G52" s="202">
        <v>1127.28</v>
      </c>
      <c r="H52" s="182">
        <f t="shared" si="0"/>
        <v>337.0813220817014</v>
      </c>
      <c r="I52" s="183">
        <f t="shared" si="1"/>
        <v>1464.3613220817015</v>
      </c>
      <c r="J52" s="184">
        <f t="shared" si="2"/>
        <v>4598.094551336543</v>
      </c>
    </row>
    <row r="53" spans="1:10" ht="12.75">
      <c r="A53" s="296" t="s">
        <v>40</v>
      </c>
      <c r="B53" s="297"/>
      <c r="C53" s="297"/>
      <c r="D53" s="297"/>
      <c r="E53" s="297"/>
      <c r="F53" s="297"/>
      <c r="G53" s="297"/>
      <c r="H53" s="297"/>
      <c r="I53" s="297"/>
      <c r="J53" s="189">
        <f>SUM(J28:J52)</f>
        <v>53828.8188105858</v>
      </c>
    </row>
    <row r="54" spans="1:10" ht="12.75">
      <c r="A54" s="158"/>
      <c r="B54" s="159"/>
      <c r="C54" s="159"/>
      <c r="D54" s="159"/>
      <c r="E54" s="159"/>
      <c r="F54" s="159"/>
      <c r="G54" s="159"/>
      <c r="H54" s="159"/>
      <c r="I54" s="159"/>
      <c r="J54" s="189"/>
    </row>
    <row r="55" spans="1:10" ht="19.5" customHeight="1">
      <c r="A55" s="172" t="s">
        <v>158</v>
      </c>
      <c r="B55" s="173"/>
      <c r="C55" s="173"/>
      <c r="D55" s="174" t="s">
        <v>357</v>
      </c>
      <c r="E55" s="174"/>
      <c r="F55" s="175"/>
      <c r="G55" s="175"/>
      <c r="H55" s="175"/>
      <c r="I55" s="175"/>
      <c r="J55" s="176">
        <f>J59</f>
        <v>33366.610277043095</v>
      </c>
    </row>
    <row r="56" spans="1:10" ht="36" customHeight="1" hidden="1">
      <c r="A56" s="212" t="s">
        <v>159</v>
      </c>
      <c r="B56" s="191">
        <v>101162</v>
      </c>
      <c r="C56" s="191" t="s">
        <v>70</v>
      </c>
      <c r="D56" s="192" t="s">
        <v>398</v>
      </c>
      <c r="E56" s="178" t="s">
        <v>5</v>
      </c>
      <c r="F56" s="210"/>
      <c r="G56" s="210">
        <v>153.13</v>
      </c>
      <c r="H56" s="182">
        <f>0.3*G56</f>
        <v>45.939</v>
      </c>
      <c r="I56" s="183">
        <f>G56+H56</f>
        <v>199.069</v>
      </c>
      <c r="J56" s="184">
        <f>F56*I56</f>
        <v>0</v>
      </c>
    </row>
    <row r="57" spans="1:10" ht="65.25" customHeight="1">
      <c r="A57" s="212" t="s">
        <v>159</v>
      </c>
      <c r="B57" s="191">
        <v>102362</v>
      </c>
      <c r="C57" s="191" t="s">
        <v>70</v>
      </c>
      <c r="D57" s="192" t="s">
        <v>399</v>
      </c>
      <c r="E57" s="178" t="s">
        <v>5</v>
      </c>
      <c r="F57" s="210">
        <v>134.85</v>
      </c>
      <c r="G57" s="210">
        <v>155.43</v>
      </c>
      <c r="H57" s="182">
        <f>$G$5*G57</f>
        <v>46.47696214885286</v>
      </c>
      <c r="I57" s="183">
        <f>G57+H57</f>
        <v>201.90696214885287</v>
      </c>
      <c r="J57" s="184">
        <f>F57*I57</f>
        <v>27227.15384577281</v>
      </c>
    </row>
    <row r="58" spans="1:10" ht="42" customHeight="1">
      <c r="A58" s="212" t="s">
        <v>358</v>
      </c>
      <c r="B58" s="191">
        <v>103322</v>
      </c>
      <c r="C58" s="191" t="s">
        <v>70</v>
      </c>
      <c r="D58" s="192" t="s">
        <v>395</v>
      </c>
      <c r="E58" s="178" t="s">
        <v>5</v>
      </c>
      <c r="F58" s="210">
        <v>80.79</v>
      </c>
      <c r="G58" s="210">
        <v>58.5</v>
      </c>
      <c r="H58" s="182">
        <f>$G$5*G58</f>
        <v>17.492776720761064</v>
      </c>
      <c r="I58" s="183">
        <f>G58+H58</f>
        <v>75.99277672076107</v>
      </c>
      <c r="J58" s="184">
        <f>F58*I58</f>
        <v>6139.456431270288</v>
      </c>
    </row>
    <row r="59" spans="1:10" ht="12.75">
      <c r="A59" s="296" t="s">
        <v>262</v>
      </c>
      <c r="B59" s="297"/>
      <c r="C59" s="297"/>
      <c r="D59" s="297"/>
      <c r="E59" s="303"/>
      <c r="F59" s="303"/>
      <c r="G59" s="303"/>
      <c r="H59" s="303"/>
      <c r="I59" s="303"/>
      <c r="J59" s="189">
        <f>SUM(J56:J58)</f>
        <v>33366.610277043095</v>
      </c>
    </row>
    <row r="60" spans="1:10" ht="12.75">
      <c r="A60" s="96"/>
      <c r="B60" s="1"/>
      <c r="C60" s="1"/>
      <c r="D60" s="8"/>
      <c r="E60" s="9"/>
      <c r="F60" s="10"/>
      <c r="G60" s="10"/>
      <c r="H60" s="10"/>
      <c r="I60" s="13"/>
      <c r="J60" s="97"/>
    </row>
    <row r="61" spans="1:10" ht="19.5" customHeight="1">
      <c r="A61" s="172" t="s">
        <v>41</v>
      </c>
      <c r="B61" s="173"/>
      <c r="C61" s="173"/>
      <c r="D61" s="174" t="s">
        <v>4</v>
      </c>
      <c r="E61" s="174"/>
      <c r="F61" s="175"/>
      <c r="G61" s="175"/>
      <c r="H61" s="175"/>
      <c r="I61" s="175"/>
      <c r="J61" s="176">
        <f>J76</f>
        <v>1546.8980511444884</v>
      </c>
    </row>
    <row r="62" spans="1:10" ht="12.75">
      <c r="A62" s="177"/>
      <c r="B62" s="213"/>
      <c r="C62" s="213"/>
      <c r="D62" s="214" t="s">
        <v>360</v>
      </c>
      <c r="E62" s="178"/>
      <c r="F62" s="215"/>
      <c r="G62" s="215"/>
      <c r="H62" s="215"/>
      <c r="I62" s="215"/>
      <c r="J62" s="216"/>
    </row>
    <row r="63" spans="1:10" ht="52.5" hidden="1">
      <c r="A63" s="217" t="s">
        <v>437</v>
      </c>
      <c r="B63" s="218">
        <v>90844</v>
      </c>
      <c r="C63" s="191" t="s">
        <v>70</v>
      </c>
      <c r="D63" s="192" t="s">
        <v>397</v>
      </c>
      <c r="E63" s="178" t="s">
        <v>2</v>
      </c>
      <c r="F63" s="210"/>
      <c r="G63" s="210">
        <v>991.43</v>
      </c>
      <c r="H63" s="182">
        <f aca="true" t="shared" si="3" ref="H63:H68">0.3*G63</f>
        <v>297.429</v>
      </c>
      <c r="I63" s="183">
        <f aca="true" t="shared" si="4" ref="I63:I68">G63+H63</f>
        <v>1288.859</v>
      </c>
      <c r="J63" s="184">
        <f aca="true" t="shared" si="5" ref="J63:J68">F63*I63</f>
        <v>0</v>
      </c>
    </row>
    <row r="64" spans="1:10" ht="52.5" hidden="1">
      <c r="A64" s="217" t="s">
        <v>87</v>
      </c>
      <c r="B64" s="218">
        <v>90843</v>
      </c>
      <c r="C64" s="191" t="s">
        <v>70</v>
      </c>
      <c r="D64" s="192" t="s">
        <v>396</v>
      </c>
      <c r="E64" s="178" t="s">
        <v>2</v>
      </c>
      <c r="F64" s="210"/>
      <c r="G64" s="210">
        <v>907.25</v>
      </c>
      <c r="H64" s="182">
        <f t="shared" si="3"/>
        <v>272.175</v>
      </c>
      <c r="I64" s="183">
        <f t="shared" si="4"/>
        <v>1179.425</v>
      </c>
      <c r="J64" s="184">
        <f t="shared" si="5"/>
        <v>0</v>
      </c>
    </row>
    <row r="65" spans="1:10" ht="26.25" hidden="1">
      <c r="A65" s="217" t="s">
        <v>161</v>
      </c>
      <c r="B65" s="218">
        <v>90801</v>
      </c>
      <c r="C65" s="191" t="s">
        <v>70</v>
      </c>
      <c r="D65" s="192" t="s">
        <v>284</v>
      </c>
      <c r="E65" s="178" t="s">
        <v>2</v>
      </c>
      <c r="F65" s="210"/>
      <c r="G65" s="210"/>
      <c r="H65" s="182">
        <f t="shared" si="3"/>
        <v>0</v>
      </c>
      <c r="I65" s="183">
        <f t="shared" si="4"/>
        <v>0</v>
      </c>
      <c r="J65" s="184">
        <f t="shared" si="5"/>
        <v>0</v>
      </c>
    </row>
    <row r="66" spans="1:10" ht="26.25">
      <c r="A66" s="217" t="s">
        <v>437</v>
      </c>
      <c r="B66" s="218">
        <v>90068</v>
      </c>
      <c r="C66" s="191" t="s">
        <v>314</v>
      </c>
      <c r="D66" s="192" t="s">
        <v>477</v>
      </c>
      <c r="E66" s="178" t="s">
        <v>5</v>
      </c>
      <c r="F66" s="210">
        <v>3.36</v>
      </c>
      <c r="G66" s="210">
        <v>354.41</v>
      </c>
      <c r="H66" s="182">
        <f>$G$5*G66</f>
        <v>105.97632474538341</v>
      </c>
      <c r="I66" s="183">
        <f t="shared" si="4"/>
        <v>460.38632474538343</v>
      </c>
      <c r="J66" s="184">
        <f t="shared" si="5"/>
        <v>1546.8980511444884</v>
      </c>
    </row>
    <row r="67" spans="1:10" ht="12.75" hidden="1">
      <c r="A67" s="217" t="s">
        <v>162</v>
      </c>
      <c r="B67" s="218">
        <v>90821</v>
      </c>
      <c r="C67" s="191" t="s">
        <v>70</v>
      </c>
      <c r="D67" s="192" t="s">
        <v>285</v>
      </c>
      <c r="E67" s="178" t="s">
        <v>2</v>
      </c>
      <c r="F67" s="210"/>
      <c r="G67" s="210"/>
      <c r="H67" s="182">
        <f t="shared" si="3"/>
        <v>0</v>
      </c>
      <c r="I67" s="183">
        <f t="shared" si="4"/>
        <v>0</v>
      </c>
      <c r="J67" s="184">
        <f t="shared" si="5"/>
        <v>0</v>
      </c>
    </row>
    <row r="68" spans="1:10" ht="26.25" hidden="1">
      <c r="A68" s="217" t="s">
        <v>160</v>
      </c>
      <c r="B68" s="218">
        <v>91341</v>
      </c>
      <c r="C68" s="191" t="s">
        <v>70</v>
      </c>
      <c r="D68" s="192" t="s">
        <v>335</v>
      </c>
      <c r="E68" s="178" t="s">
        <v>5</v>
      </c>
      <c r="F68" s="210"/>
      <c r="G68" s="210">
        <v>460.45</v>
      </c>
      <c r="H68" s="182">
        <f t="shared" si="3"/>
        <v>138.135</v>
      </c>
      <c r="I68" s="183">
        <f t="shared" si="4"/>
        <v>598.585</v>
      </c>
      <c r="J68" s="184">
        <f t="shared" si="5"/>
        <v>0</v>
      </c>
    </row>
    <row r="69" spans="1:10" ht="12.75" hidden="1">
      <c r="A69" s="177"/>
      <c r="B69" s="191"/>
      <c r="C69" s="219"/>
      <c r="D69" s="220" t="s">
        <v>71</v>
      </c>
      <c r="E69" s="178"/>
      <c r="F69" s="210"/>
      <c r="G69" s="210"/>
      <c r="H69" s="182"/>
      <c r="I69" s="215"/>
      <c r="J69" s="184"/>
    </row>
    <row r="70" spans="1:10" ht="12.75" hidden="1">
      <c r="A70" s="217" t="s">
        <v>161</v>
      </c>
      <c r="B70" s="191">
        <v>90830</v>
      </c>
      <c r="C70" s="219" t="s">
        <v>70</v>
      </c>
      <c r="D70" s="192" t="s">
        <v>72</v>
      </c>
      <c r="E70" s="178" t="s">
        <v>2</v>
      </c>
      <c r="F70" s="210"/>
      <c r="G70" s="210">
        <v>158.18</v>
      </c>
      <c r="H70" s="182">
        <f>0.3*G70</f>
        <v>47.454</v>
      </c>
      <c r="I70" s="183">
        <f>G70+H70</f>
        <v>205.63400000000001</v>
      </c>
      <c r="J70" s="184">
        <f>F70*I70</f>
        <v>0</v>
      </c>
    </row>
    <row r="71" spans="1:10" ht="26.25" hidden="1">
      <c r="A71" s="217" t="s">
        <v>286</v>
      </c>
      <c r="B71" s="191">
        <v>90831</v>
      </c>
      <c r="C71" s="219" t="s">
        <v>70</v>
      </c>
      <c r="D71" s="192" t="s">
        <v>289</v>
      </c>
      <c r="E71" s="178" t="s">
        <v>2</v>
      </c>
      <c r="F71" s="210"/>
      <c r="G71" s="210"/>
      <c r="H71" s="182">
        <f>0.3*G71</f>
        <v>0</v>
      </c>
      <c r="I71" s="183">
        <f>G71+H71</f>
        <v>0</v>
      </c>
      <c r="J71" s="184">
        <f>F71*I71</f>
        <v>0</v>
      </c>
    </row>
    <row r="72" spans="1:10" ht="12.75" hidden="1">
      <c r="A72" s="221"/>
      <c r="B72" s="191"/>
      <c r="C72" s="191"/>
      <c r="D72" s="222" t="s">
        <v>186</v>
      </c>
      <c r="E72" s="222"/>
      <c r="F72" s="222"/>
      <c r="G72" s="222"/>
      <c r="H72" s="182"/>
      <c r="I72" s="223"/>
      <c r="J72" s="184"/>
    </row>
    <row r="73" spans="1:10" ht="12.75" hidden="1">
      <c r="A73" s="217" t="s">
        <v>287</v>
      </c>
      <c r="B73" s="191">
        <v>94559</v>
      </c>
      <c r="C73" s="191" t="s">
        <v>70</v>
      </c>
      <c r="D73" s="192" t="s">
        <v>187</v>
      </c>
      <c r="E73" s="178" t="s">
        <v>5</v>
      </c>
      <c r="F73" s="210"/>
      <c r="G73" s="210"/>
      <c r="H73" s="182">
        <f>0.3*G73</f>
        <v>0</v>
      </c>
      <c r="I73" s="183">
        <f>G73+H73</f>
        <v>0</v>
      </c>
      <c r="J73" s="184">
        <f>F73*I73</f>
        <v>0</v>
      </c>
    </row>
    <row r="74" spans="1:10" ht="26.25" hidden="1">
      <c r="A74" s="217" t="s">
        <v>287</v>
      </c>
      <c r="B74" s="191">
        <v>94579</v>
      </c>
      <c r="C74" s="191" t="s">
        <v>70</v>
      </c>
      <c r="D74" s="192" t="s">
        <v>290</v>
      </c>
      <c r="E74" s="178" t="s">
        <v>5</v>
      </c>
      <c r="F74" s="224"/>
      <c r="G74" s="224"/>
      <c r="H74" s="182">
        <f>0.3*G74</f>
        <v>0</v>
      </c>
      <c r="I74" s="183">
        <f>G74+H74</f>
        <v>0</v>
      </c>
      <c r="J74" s="184">
        <f>F74*I74</f>
        <v>0</v>
      </c>
    </row>
    <row r="75" spans="1:10" ht="26.25" hidden="1">
      <c r="A75" s="217" t="s">
        <v>288</v>
      </c>
      <c r="B75" s="191">
        <v>94576</v>
      </c>
      <c r="C75" s="191" t="s">
        <v>70</v>
      </c>
      <c r="D75" s="192" t="s">
        <v>291</v>
      </c>
      <c r="E75" s="178" t="s">
        <v>5</v>
      </c>
      <c r="F75" s="224"/>
      <c r="G75" s="224"/>
      <c r="H75" s="182">
        <f>0.3*G75</f>
        <v>0</v>
      </c>
      <c r="I75" s="183">
        <f>G75+H75</f>
        <v>0</v>
      </c>
      <c r="J75" s="184">
        <f>F75*I75</f>
        <v>0</v>
      </c>
    </row>
    <row r="76" spans="1:10" ht="12.75">
      <c r="A76" s="296" t="s">
        <v>42</v>
      </c>
      <c r="B76" s="297"/>
      <c r="C76" s="297"/>
      <c r="D76" s="297"/>
      <c r="E76" s="303"/>
      <c r="F76" s="303"/>
      <c r="G76" s="303"/>
      <c r="H76" s="303"/>
      <c r="I76" s="303"/>
      <c r="J76" s="189">
        <f>SUM(J63:J75)</f>
        <v>1546.8980511444884</v>
      </c>
    </row>
    <row r="77" spans="1:10" ht="12.75">
      <c r="A77" s="96"/>
      <c r="B77" s="1"/>
      <c r="C77" s="1"/>
      <c r="D77" s="8"/>
      <c r="E77" s="9"/>
      <c r="F77" s="10"/>
      <c r="G77" s="10"/>
      <c r="H77" s="10"/>
      <c r="I77" s="13"/>
      <c r="J77" s="97"/>
    </row>
    <row r="78" spans="1:10" ht="12.75" hidden="1">
      <c r="A78" s="172" t="s">
        <v>43</v>
      </c>
      <c r="B78" s="173"/>
      <c r="C78" s="173"/>
      <c r="D78" s="174" t="s">
        <v>73</v>
      </c>
      <c r="E78" s="174"/>
      <c r="F78" s="175"/>
      <c r="G78" s="175"/>
      <c r="H78" s="175"/>
      <c r="I78" s="175"/>
      <c r="J78" s="176">
        <f>J88</f>
        <v>0</v>
      </c>
    </row>
    <row r="79" spans="1:11" ht="39" hidden="1">
      <c r="A79" s="217" t="s">
        <v>16</v>
      </c>
      <c r="B79" s="219">
        <v>92543</v>
      </c>
      <c r="C79" s="219" t="s">
        <v>70</v>
      </c>
      <c r="D79" s="192" t="s">
        <v>292</v>
      </c>
      <c r="E79" s="178" t="s">
        <v>5</v>
      </c>
      <c r="F79" s="210"/>
      <c r="G79" s="210">
        <v>14.08</v>
      </c>
      <c r="H79" s="182">
        <f aca="true" t="shared" si="6" ref="H79:H87">0.3*G79</f>
        <v>4.224</v>
      </c>
      <c r="I79" s="183">
        <f aca="true" t="shared" si="7" ref="I79:I87">G79+H79</f>
        <v>18.304000000000002</v>
      </c>
      <c r="J79" s="184">
        <f aca="true" t="shared" si="8" ref="J79:J87">F79*I79</f>
        <v>0</v>
      </c>
      <c r="K79" s="3" t="s">
        <v>382</v>
      </c>
    </row>
    <row r="80" spans="1:11" ht="39" hidden="1">
      <c r="A80" s="217" t="s">
        <v>17</v>
      </c>
      <c r="B80" s="219">
        <v>92255</v>
      </c>
      <c r="C80" s="219" t="s">
        <v>70</v>
      </c>
      <c r="D80" s="192" t="s">
        <v>355</v>
      </c>
      <c r="E80" s="178" t="s">
        <v>5</v>
      </c>
      <c r="F80" s="210"/>
      <c r="G80" s="210">
        <v>33.67</v>
      </c>
      <c r="H80" s="182">
        <f t="shared" si="6"/>
        <v>10.101</v>
      </c>
      <c r="I80" s="183">
        <f t="shared" si="7"/>
        <v>43.771</v>
      </c>
      <c r="J80" s="184">
        <f t="shared" si="8"/>
        <v>0</v>
      </c>
      <c r="K80" s="3" t="s">
        <v>383</v>
      </c>
    </row>
    <row r="81" spans="1:11" ht="26.25" hidden="1">
      <c r="A81" s="217" t="s">
        <v>18</v>
      </c>
      <c r="B81" s="219">
        <v>94213</v>
      </c>
      <c r="C81" s="219" t="s">
        <v>70</v>
      </c>
      <c r="D81" s="192" t="s">
        <v>356</v>
      </c>
      <c r="E81" s="178" t="s">
        <v>5</v>
      </c>
      <c r="F81" s="210"/>
      <c r="G81" s="210">
        <v>42.12</v>
      </c>
      <c r="H81" s="182">
        <f t="shared" si="6"/>
        <v>12.636</v>
      </c>
      <c r="I81" s="183">
        <f t="shared" si="7"/>
        <v>54.756</v>
      </c>
      <c r="J81" s="184">
        <f t="shared" si="8"/>
        <v>0</v>
      </c>
      <c r="K81" s="3" t="s">
        <v>384</v>
      </c>
    </row>
    <row r="82" spans="1:10" ht="12.75" hidden="1">
      <c r="A82" s="217" t="s">
        <v>19</v>
      </c>
      <c r="B82" s="219">
        <v>75220</v>
      </c>
      <c r="C82" s="219" t="s">
        <v>70</v>
      </c>
      <c r="D82" s="192" t="s">
        <v>295</v>
      </c>
      <c r="E82" s="178" t="s">
        <v>1</v>
      </c>
      <c r="F82" s="210"/>
      <c r="G82" s="210">
        <v>51.31</v>
      </c>
      <c r="H82" s="182">
        <f t="shared" si="6"/>
        <v>15.393</v>
      </c>
      <c r="I82" s="183">
        <f t="shared" si="7"/>
        <v>66.703</v>
      </c>
      <c r="J82" s="184">
        <f t="shared" si="8"/>
        <v>0</v>
      </c>
    </row>
    <row r="83" spans="1:11" ht="12.75" hidden="1">
      <c r="A83" s="217" t="s">
        <v>296</v>
      </c>
      <c r="B83" s="219">
        <v>55960</v>
      </c>
      <c r="C83" s="219" t="s">
        <v>70</v>
      </c>
      <c r="D83" s="192" t="s">
        <v>125</v>
      </c>
      <c r="E83" s="178" t="s">
        <v>5</v>
      </c>
      <c r="F83" s="210"/>
      <c r="G83" s="210">
        <v>4.66</v>
      </c>
      <c r="H83" s="182">
        <f t="shared" si="6"/>
        <v>1.398</v>
      </c>
      <c r="I83" s="183">
        <f t="shared" si="7"/>
        <v>6.058</v>
      </c>
      <c r="J83" s="184">
        <f t="shared" si="8"/>
        <v>0</v>
      </c>
      <c r="K83" s="3" t="s">
        <v>382</v>
      </c>
    </row>
    <row r="84" spans="1:11" ht="39" hidden="1">
      <c r="A84" s="217" t="s">
        <v>297</v>
      </c>
      <c r="B84" s="191">
        <v>94207</v>
      </c>
      <c r="C84" s="191" t="s">
        <v>70</v>
      </c>
      <c r="D84" s="192" t="s">
        <v>293</v>
      </c>
      <c r="E84" s="178" t="s">
        <v>5</v>
      </c>
      <c r="F84" s="210"/>
      <c r="G84" s="210">
        <v>47.7</v>
      </c>
      <c r="H84" s="182">
        <f t="shared" si="6"/>
        <v>14.31</v>
      </c>
      <c r="I84" s="183">
        <f t="shared" si="7"/>
        <v>62.010000000000005</v>
      </c>
      <c r="J84" s="184">
        <f t="shared" si="8"/>
        <v>0</v>
      </c>
      <c r="K84" s="3" t="s">
        <v>382</v>
      </c>
    </row>
    <row r="85" spans="1:10" ht="26.25" hidden="1">
      <c r="A85" s="217" t="s">
        <v>298</v>
      </c>
      <c r="B85" s="225">
        <v>94231</v>
      </c>
      <c r="C85" s="225" t="s">
        <v>70</v>
      </c>
      <c r="D85" s="226" t="s">
        <v>336</v>
      </c>
      <c r="E85" s="178" t="s">
        <v>1</v>
      </c>
      <c r="F85" s="215"/>
      <c r="G85" s="215">
        <v>28.27</v>
      </c>
      <c r="H85" s="182">
        <f t="shared" si="6"/>
        <v>8.481</v>
      </c>
      <c r="I85" s="183">
        <f t="shared" si="7"/>
        <v>36.751</v>
      </c>
      <c r="J85" s="184">
        <f t="shared" si="8"/>
        <v>0</v>
      </c>
    </row>
    <row r="86" spans="1:10" ht="26.25" hidden="1">
      <c r="A86" s="217" t="s">
        <v>299</v>
      </c>
      <c r="B86" s="191">
        <v>94228</v>
      </c>
      <c r="C86" s="191" t="s">
        <v>70</v>
      </c>
      <c r="D86" s="192" t="s">
        <v>294</v>
      </c>
      <c r="E86" s="178" t="s">
        <v>1</v>
      </c>
      <c r="F86" s="210"/>
      <c r="G86" s="210">
        <v>56.35</v>
      </c>
      <c r="H86" s="182">
        <f t="shared" si="6"/>
        <v>16.905</v>
      </c>
      <c r="I86" s="183">
        <f t="shared" si="7"/>
        <v>73.255</v>
      </c>
      <c r="J86" s="184">
        <f t="shared" si="8"/>
        <v>0</v>
      </c>
    </row>
    <row r="87" spans="1:10" ht="26.25" hidden="1">
      <c r="A87" s="217" t="s">
        <v>302</v>
      </c>
      <c r="B87" s="191">
        <v>94229</v>
      </c>
      <c r="C87" s="191" t="s">
        <v>70</v>
      </c>
      <c r="D87" s="192" t="s">
        <v>301</v>
      </c>
      <c r="E87" s="178" t="s">
        <v>1</v>
      </c>
      <c r="F87" s="210"/>
      <c r="G87" s="210">
        <v>110.27</v>
      </c>
      <c r="H87" s="182">
        <f t="shared" si="6"/>
        <v>33.080999999999996</v>
      </c>
      <c r="I87" s="183">
        <f t="shared" si="7"/>
        <v>143.351</v>
      </c>
      <c r="J87" s="184">
        <f t="shared" si="8"/>
        <v>0</v>
      </c>
    </row>
    <row r="88" spans="1:10" ht="12.75" hidden="1">
      <c r="A88" s="296" t="s">
        <v>44</v>
      </c>
      <c r="B88" s="297"/>
      <c r="C88" s="297"/>
      <c r="D88" s="297"/>
      <c r="E88" s="297"/>
      <c r="F88" s="297"/>
      <c r="G88" s="297"/>
      <c r="H88" s="297"/>
      <c r="I88" s="297"/>
      <c r="J88" s="189">
        <f>SUM(J79:J87)</f>
        <v>0</v>
      </c>
    </row>
    <row r="89" spans="1:10" ht="12.75" hidden="1">
      <c r="A89" s="96"/>
      <c r="B89" s="1"/>
      <c r="C89" s="1"/>
      <c r="D89" s="8"/>
      <c r="E89" s="9"/>
      <c r="F89" s="10"/>
      <c r="G89" s="10"/>
      <c r="H89" s="10"/>
      <c r="I89" s="13"/>
      <c r="J89" s="97"/>
    </row>
    <row r="90" spans="1:10" ht="19.5" customHeight="1">
      <c r="A90" s="172" t="s">
        <v>43</v>
      </c>
      <c r="B90" s="173"/>
      <c r="C90" s="173"/>
      <c r="D90" s="174" t="s">
        <v>339</v>
      </c>
      <c r="E90" s="174"/>
      <c r="F90" s="175"/>
      <c r="G90" s="175"/>
      <c r="H90" s="175"/>
      <c r="I90" s="175"/>
      <c r="J90" s="176">
        <f>J93</f>
        <v>21579.571378757697</v>
      </c>
    </row>
    <row r="91" spans="1:10" ht="12.75">
      <c r="A91" s="227" t="s">
        <v>16</v>
      </c>
      <c r="B91" s="228">
        <v>250610</v>
      </c>
      <c r="C91" s="228" t="s">
        <v>314</v>
      </c>
      <c r="D91" s="229" t="s">
        <v>340</v>
      </c>
      <c r="E91" s="230" t="s">
        <v>341</v>
      </c>
      <c r="F91" s="231">
        <v>1</v>
      </c>
      <c r="G91" s="232">
        <v>16612.17</v>
      </c>
      <c r="H91" s="233">
        <f>$G$5*G91</f>
        <v>4967.401378757698</v>
      </c>
      <c r="I91" s="183">
        <f>G91+H91</f>
        <v>21579.571378757697</v>
      </c>
      <c r="J91" s="184">
        <f>F91*I91</f>
        <v>21579.571378757697</v>
      </c>
    </row>
    <row r="92" spans="1:11" ht="26.25" hidden="1">
      <c r="A92" s="195" t="s">
        <v>344</v>
      </c>
      <c r="B92" s="191"/>
      <c r="C92" s="191" t="s">
        <v>343</v>
      </c>
      <c r="D92" s="192" t="s">
        <v>342</v>
      </c>
      <c r="E92" s="234" t="s">
        <v>5</v>
      </c>
      <c r="F92" s="231"/>
      <c r="G92" s="202">
        <v>4.62</v>
      </c>
      <c r="H92" s="233">
        <f>0.3*G92</f>
        <v>1.386</v>
      </c>
      <c r="I92" s="183">
        <f>G92+H92</f>
        <v>6.006</v>
      </c>
      <c r="J92" s="184">
        <f>F92*I92</f>
        <v>0</v>
      </c>
      <c r="K92" s="3" t="s">
        <v>385</v>
      </c>
    </row>
    <row r="93" spans="1:10" ht="12.75">
      <c r="A93" s="296" t="s">
        <v>46</v>
      </c>
      <c r="B93" s="297"/>
      <c r="C93" s="297"/>
      <c r="D93" s="297"/>
      <c r="E93" s="297"/>
      <c r="F93" s="297"/>
      <c r="G93" s="297"/>
      <c r="H93" s="297"/>
      <c r="I93" s="297"/>
      <c r="J93" s="189">
        <f>SUM(J91:J92)</f>
        <v>21579.571378757697</v>
      </c>
    </row>
    <row r="94" spans="1:10" ht="12.75">
      <c r="A94" s="98"/>
      <c r="B94" s="14"/>
      <c r="C94" s="14"/>
      <c r="D94" s="14"/>
      <c r="E94" s="14"/>
      <c r="F94" s="14"/>
      <c r="G94" s="14"/>
      <c r="H94" s="14"/>
      <c r="I94" s="14"/>
      <c r="J94" s="99"/>
    </row>
    <row r="95" spans="1:10" ht="19.5" customHeight="1">
      <c r="A95" s="172" t="s">
        <v>45</v>
      </c>
      <c r="B95" s="173"/>
      <c r="C95" s="173"/>
      <c r="D95" s="174" t="s">
        <v>74</v>
      </c>
      <c r="E95" s="174"/>
      <c r="F95" s="175"/>
      <c r="G95" s="175"/>
      <c r="H95" s="175"/>
      <c r="I95" s="175"/>
      <c r="J95" s="176">
        <f>J101</f>
        <v>10299.594088288308</v>
      </c>
    </row>
    <row r="96" spans="1:10" ht="18.75" customHeight="1">
      <c r="A96" s="217" t="s">
        <v>20</v>
      </c>
      <c r="B96" s="235">
        <v>87879</v>
      </c>
      <c r="C96" s="230" t="s">
        <v>70</v>
      </c>
      <c r="D96" s="236" t="s">
        <v>67</v>
      </c>
      <c r="E96" s="237" t="s">
        <v>5</v>
      </c>
      <c r="F96" s="210">
        <f>F58*2</f>
        <v>161.58</v>
      </c>
      <c r="G96" s="224">
        <v>4.75</v>
      </c>
      <c r="H96" s="182">
        <f>$G$5*G96</f>
        <v>1.420353665360941</v>
      </c>
      <c r="I96" s="183">
        <f>G96+H96</f>
        <v>6.170353665360941</v>
      </c>
      <c r="J96" s="184">
        <f>F96*I96</f>
        <v>997.005745249021</v>
      </c>
    </row>
    <row r="97" spans="1:10" ht="27.75" customHeight="1" hidden="1">
      <c r="A97" s="217" t="s">
        <v>163</v>
      </c>
      <c r="B97" s="238">
        <v>87527</v>
      </c>
      <c r="C97" s="230" t="s">
        <v>70</v>
      </c>
      <c r="D97" s="239" t="s">
        <v>68</v>
      </c>
      <c r="E97" s="240" t="s">
        <v>5</v>
      </c>
      <c r="F97" s="210"/>
      <c r="G97" s="210"/>
      <c r="H97" s="182">
        <f>0.3*G97</f>
        <v>0</v>
      </c>
      <c r="I97" s="183">
        <f>G97+H97</f>
        <v>0</v>
      </c>
      <c r="J97" s="184">
        <f>F97*I97</f>
        <v>0</v>
      </c>
    </row>
    <row r="98" spans="1:12" ht="30" customHeight="1">
      <c r="A98" s="217" t="s">
        <v>344</v>
      </c>
      <c r="B98" s="238">
        <v>87529</v>
      </c>
      <c r="C98" s="230" t="s">
        <v>70</v>
      </c>
      <c r="D98" s="239" t="s">
        <v>126</v>
      </c>
      <c r="E98" s="240" t="s">
        <v>5</v>
      </c>
      <c r="F98" s="210">
        <f>F96</f>
        <v>161.58</v>
      </c>
      <c r="G98" s="210">
        <v>44.32</v>
      </c>
      <c r="H98" s="182">
        <f>$G$5*G98</f>
        <v>13.252647252378297</v>
      </c>
      <c r="I98" s="183">
        <f>G98+H98</f>
        <v>57.572647252378296</v>
      </c>
      <c r="J98" s="184">
        <f>F98*I98</f>
        <v>9302.588343039286</v>
      </c>
      <c r="L98" s="3" t="s">
        <v>362</v>
      </c>
    </row>
    <row r="99" spans="1:10" ht="29.25" customHeight="1" hidden="1">
      <c r="A99" s="217" t="s">
        <v>165</v>
      </c>
      <c r="B99" s="219">
        <v>20021</v>
      </c>
      <c r="C99" s="241" t="s">
        <v>314</v>
      </c>
      <c r="D99" s="242" t="s">
        <v>354</v>
      </c>
      <c r="E99" s="186" t="s">
        <v>5</v>
      </c>
      <c r="F99" s="188"/>
      <c r="G99" s="188"/>
      <c r="H99" s="182">
        <f>0.3*G99</f>
        <v>0</v>
      </c>
      <c r="I99" s="183">
        <f>G99+H99</f>
        <v>0</v>
      </c>
      <c r="J99" s="184">
        <f>F99*I99</f>
        <v>0</v>
      </c>
    </row>
    <row r="100" spans="1:10" ht="30" customHeight="1" hidden="1">
      <c r="A100" s="217" t="s">
        <v>438</v>
      </c>
      <c r="B100" s="238">
        <v>87273</v>
      </c>
      <c r="C100" s="230" t="s">
        <v>70</v>
      </c>
      <c r="D100" s="239" t="s">
        <v>346</v>
      </c>
      <c r="E100" s="240" t="s">
        <v>5</v>
      </c>
      <c r="F100" s="210"/>
      <c r="G100" s="188">
        <v>69.63</v>
      </c>
      <c r="H100" s="182">
        <f>0.3*G100</f>
        <v>20.889</v>
      </c>
      <c r="I100" s="183">
        <f>G100+H100</f>
        <v>90.51899999999999</v>
      </c>
      <c r="J100" s="184">
        <f>F100*I100</f>
        <v>0</v>
      </c>
    </row>
    <row r="101" spans="1:10" ht="12.75">
      <c r="A101" s="296" t="s">
        <v>48</v>
      </c>
      <c r="B101" s="297"/>
      <c r="C101" s="297"/>
      <c r="D101" s="297"/>
      <c r="E101" s="297"/>
      <c r="F101" s="297"/>
      <c r="G101" s="297"/>
      <c r="H101" s="297"/>
      <c r="I101" s="297"/>
      <c r="J101" s="189">
        <f>SUM(J96:J100)</f>
        <v>10299.594088288308</v>
      </c>
    </row>
    <row r="102" spans="1:10" ht="12.75">
      <c r="A102" s="98"/>
      <c r="B102" s="14"/>
      <c r="C102" s="14"/>
      <c r="D102" s="14"/>
      <c r="E102" s="14"/>
      <c r="F102" s="14"/>
      <c r="G102" s="14"/>
      <c r="H102" s="14"/>
      <c r="I102" s="14"/>
      <c r="J102" s="99"/>
    </row>
    <row r="103" spans="1:10" ht="19.5" customHeight="1">
      <c r="A103" s="172" t="s">
        <v>47</v>
      </c>
      <c r="B103" s="173"/>
      <c r="C103" s="173"/>
      <c r="D103" s="174" t="s">
        <v>75</v>
      </c>
      <c r="E103" s="174"/>
      <c r="F103" s="175"/>
      <c r="G103" s="175"/>
      <c r="H103" s="175"/>
      <c r="I103" s="175"/>
      <c r="J103" s="176">
        <f>J117</f>
        <v>44865.46586008909</v>
      </c>
    </row>
    <row r="104" spans="1:10" ht="26.25">
      <c r="A104" s="217" t="s">
        <v>21</v>
      </c>
      <c r="B104" s="191">
        <v>87690</v>
      </c>
      <c r="C104" s="230" t="s">
        <v>70</v>
      </c>
      <c r="D104" s="192" t="s">
        <v>478</v>
      </c>
      <c r="E104" s="237" t="s">
        <v>5</v>
      </c>
      <c r="F104" s="210">
        <v>59.48</v>
      </c>
      <c r="G104" s="210">
        <v>58.2</v>
      </c>
      <c r="H104" s="182">
        <f aca="true" t="shared" si="9" ref="H104:H109">$G$5*G104</f>
        <v>17.40307017347511</v>
      </c>
      <c r="I104" s="183">
        <f aca="true" t="shared" si="10" ref="I104:I110">G104+H104</f>
        <v>75.60307017347512</v>
      </c>
      <c r="J104" s="184">
        <f aca="true" t="shared" si="11" ref="J104:J110">F104*I104</f>
        <v>4496.8706139183</v>
      </c>
    </row>
    <row r="105" spans="1:10" ht="12.75" hidden="1">
      <c r="A105" s="217" t="s">
        <v>23</v>
      </c>
      <c r="B105" s="191">
        <v>20628</v>
      </c>
      <c r="C105" s="230" t="s">
        <v>314</v>
      </c>
      <c r="D105" s="192" t="s">
        <v>337</v>
      </c>
      <c r="E105" s="237" t="s">
        <v>5</v>
      </c>
      <c r="F105" s="210"/>
      <c r="G105" s="210"/>
      <c r="H105" s="182">
        <f t="shared" si="9"/>
        <v>0</v>
      </c>
      <c r="I105" s="183">
        <f t="shared" si="10"/>
        <v>0</v>
      </c>
      <c r="J105" s="184">
        <f t="shared" si="11"/>
        <v>0</v>
      </c>
    </row>
    <row r="106" spans="1:10" ht="26.25" hidden="1">
      <c r="A106" s="217" t="s">
        <v>24</v>
      </c>
      <c r="B106" s="191">
        <v>84191</v>
      </c>
      <c r="C106" s="230" t="s">
        <v>70</v>
      </c>
      <c r="D106" s="192" t="s">
        <v>338</v>
      </c>
      <c r="E106" s="237" t="s">
        <v>5</v>
      </c>
      <c r="F106" s="210"/>
      <c r="G106" s="210"/>
      <c r="H106" s="182">
        <f t="shared" si="9"/>
        <v>0</v>
      </c>
      <c r="I106" s="183">
        <f t="shared" si="10"/>
        <v>0</v>
      </c>
      <c r="J106" s="184">
        <f t="shared" si="11"/>
        <v>0</v>
      </c>
    </row>
    <row r="107" spans="1:10" ht="26.25" hidden="1">
      <c r="A107" s="217" t="s">
        <v>163</v>
      </c>
      <c r="B107" s="191">
        <v>87251</v>
      </c>
      <c r="C107" s="230" t="s">
        <v>70</v>
      </c>
      <c r="D107" s="192" t="s">
        <v>223</v>
      </c>
      <c r="E107" s="237" t="s">
        <v>5</v>
      </c>
      <c r="F107" s="210"/>
      <c r="G107" s="210">
        <v>59.01</v>
      </c>
      <c r="H107" s="182">
        <f t="shared" si="9"/>
        <v>17.645277851147185</v>
      </c>
      <c r="I107" s="183">
        <f t="shared" si="10"/>
        <v>76.65527785114719</v>
      </c>
      <c r="J107" s="184">
        <f t="shared" si="11"/>
        <v>0</v>
      </c>
    </row>
    <row r="108" spans="1:10" ht="26.25" hidden="1">
      <c r="A108" s="217" t="s">
        <v>164</v>
      </c>
      <c r="B108" s="191">
        <v>88649</v>
      </c>
      <c r="C108" s="230" t="s">
        <v>70</v>
      </c>
      <c r="D108" s="192" t="s">
        <v>400</v>
      </c>
      <c r="E108" s="237" t="s">
        <v>1</v>
      </c>
      <c r="F108" s="210"/>
      <c r="G108" s="210">
        <v>9.27</v>
      </c>
      <c r="H108" s="182">
        <f t="shared" si="9"/>
        <v>2.7719323111359837</v>
      </c>
      <c r="I108" s="183">
        <f>G108+H108</f>
        <v>12.041932311135984</v>
      </c>
      <c r="J108" s="184">
        <f>F108*I108</f>
        <v>0</v>
      </c>
    </row>
    <row r="109" spans="1:10" ht="29.25" customHeight="1">
      <c r="A109" s="217" t="s">
        <v>163</v>
      </c>
      <c r="B109" s="219">
        <v>101749</v>
      </c>
      <c r="C109" s="230" t="s">
        <v>70</v>
      </c>
      <c r="D109" s="192" t="s">
        <v>401</v>
      </c>
      <c r="E109" s="178" t="s">
        <v>5</v>
      </c>
      <c r="F109" s="210">
        <v>471.78</v>
      </c>
      <c r="G109" s="210">
        <v>65.87</v>
      </c>
      <c r="H109" s="182">
        <f t="shared" si="9"/>
        <v>19.696567565752673</v>
      </c>
      <c r="I109" s="183">
        <f t="shared" si="10"/>
        <v>85.56656756575268</v>
      </c>
      <c r="J109" s="184">
        <f t="shared" si="11"/>
        <v>40368.59524617079</v>
      </c>
    </row>
    <row r="110" spans="1:10" ht="29.25" customHeight="1" hidden="1">
      <c r="A110" s="217" t="s">
        <v>370</v>
      </c>
      <c r="B110" s="219">
        <v>20235</v>
      </c>
      <c r="C110" s="241" t="s">
        <v>314</v>
      </c>
      <c r="D110" s="242" t="s">
        <v>353</v>
      </c>
      <c r="E110" s="186" t="s">
        <v>5</v>
      </c>
      <c r="F110" s="188"/>
      <c r="G110" s="188"/>
      <c r="H110" s="182">
        <f>0.3*G110</f>
        <v>0</v>
      </c>
      <c r="I110" s="183">
        <f t="shared" si="10"/>
        <v>0</v>
      </c>
      <c r="J110" s="184">
        <f t="shared" si="11"/>
        <v>0</v>
      </c>
    </row>
    <row r="111" spans="1:10" ht="12.75" hidden="1">
      <c r="A111" s="177"/>
      <c r="B111" s="243"/>
      <c r="C111" s="244"/>
      <c r="D111" s="245" t="s">
        <v>366</v>
      </c>
      <c r="E111" s="186"/>
      <c r="F111" s="188"/>
      <c r="G111" s="188"/>
      <c r="H111" s="182"/>
      <c r="I111" s="183"/>
      <c r="J111" s="184"/>
    </row>
    <row r="112" spans="1:10" ht="26.25" hidden="1">
      <c r="A112" s="217" t="s">
        <v>371</v>
      </c>
      <c r="B112" s="246">
        <v>92398</v>
      </c>
      <c r="C112" s="230" t="s">
        <v>70</v>
      </c>
      <c r="D112" s="192" t="s">
        <v>363</v>
      </c>
      <c r="E112" s="186" t="s">
        <v>5</v>
      </c>
      <c r="F112" s="188"/>
      <c r="G112" s="188"/>
      <c r="H112" s="182">
        <f>0.3*G112</f>
        <v>0</v>
      </c>
      <c r="I112" s="183">
        <f>G112+H112</f>
        <v>0</v>
      </c>
      <c r="J112" s="184">
        <f>F112*I112</f>
        <v>0</v>
      </c>
    </row>
    <row r="113" spans="1:10" ht="52.5" hidden="1">
      <c r="A113" s="217" t="s">
        <v>372</v>
      </c>
      <c r="B113" s="246">
        <v>94275</v>
      </c>
      <c r="C113" s="230" t="s">
        <v>70</v>
      </c>
      <c r="D113" s="192" t="s">
        <v>364</v>
      </c>
      <c r="E113" s="186" t="s">
        <v>1</v>
      </c>
      <c r="F113" s="188"/>
      <c r="G113" s="188"/>
      <c r="H113" s="182">
        <f>0.3*G113</f>
        <v>0</v>
      </c>
      <c r="I113" s="183">
        <f>G113+H113</f>
        <v>0</v>
      </c>
      <c r="J113" s="184">
        <f>F113*I113</f>
        <v>0</v>
      </c>
    </row>
    <row r="114" spans="1:10" ht="52.5" hidden="1">
      <c r="A114" s="217" t="s">
        <v>368</v>
      </c>
      <c r="B114" s="246">
        <v>94276</v>
      </c>
      <c r="C114" s="230" t="s">
        <v>70</v>
      </c>
      <c r="D114" s="192" t="s">
        <v>365</v>
      </c>
      <c r="E114" s="186" t="s">
        <v>1</v>
      </c>
      <c r="F114" s="188"/>
      <c r="G114" s="188"/>
      <c r="H114" s="182">
        <f>0.3*G114</f>
        <v>0</v>
      </c>
      <c r="I114" s="183">
        <f>G114+H114</f>
        <v>0</v>
      </c>
      <c r="J114" s="184">
        <f>F114*I114</f>
        <v>0</v>
      </c>
    </row>
    <row r="115" spans="1:10" ht="12.75" hidden="1">
      <c r="A115" s="217" t="s">
        <v>373</v>
      </c>
      <c r="B115" s="246">
        <v>85180</v>
      </c>
      <c r="C115" s="230" t="s">
        <v>70</v>
      </c>
      <c r="D115" s="192" t="s">
        <v>367</v>
      </c>
      <c r="E115" s="186" t="s">
        <v>5</v>
      </c>
      <c r="F115" s="188"/>
      <c r="G115" s="188"/>
      <c r="H115" s="182">
        <f>0.3*G115</f>
        <v>0</v>
      </c>
      <c r="I115" s="183">
        <f>G115+H115</f>
        <v>0</v>
      </c>
      <c r="J115" s="184">
        <f>F115*I115</f>
        <v>0</v>
      </c>
    </row>
    <row r="116" spans="1:10" ht="12.75" hidden="1">
      <c r="A116" s="217" t="s">
        <v>374</v>
      </c>
      <c r="B116" s="246">
        <v>94992</v>
      </c>
      <c r="C116" s="230" t="s">
        <v>70</v>
      </c>
      <c r="D116" s="192" t="s">
        <v>361</v>
      </c>
      <c r="E116" s="186" t="s">
        <v>5</v>
      </c>
      <c r="F116" s="188"/>
      <c r="G116" s="188"/>
      <c r="H116" s="182">
        <f>0.3*G116</f>
        <v>0</v>
      </c>
      <c r="I116" s="183">
        <f>G116+H116</f>
        <v>0</v>
      </c>
      <c r="J116" s="184">
        <f>F116*I116</f>
        <v>0</v>
      </c>
    </row>
    <row r="117" spans="1:10" ht="12.75">
      <c r="A117" s="296" t="s">
        <v>50</v>
      </c>
      <c r="B117" s="297"/>
      <c r="C117" s="297"/>
      <c r="D117" s="297"/>
      <c r="E117" s="297"/>
      <c r="F117" s="297"/>
      <c r="G117" s="297"/>
      <c r="H117" s="297"/>
      <c r="I117" s="297"/>
      <c r="J117" s="189">
        <f>SUM(J104:J116)</f>
        <v>44865.46586008909</v>
      </c>
    </row>
    <row r="118" spans="1:10" ht="12.75">
      <c r="A118" s="98"/>
      <c r="B118" s="14"/>
      <c r="C118" s="14"/>
      <c r="D118" s="14"/>
      <c r="E118" s="14"/>
      <c r="F118" s="14"/>
      <c r="G118" s="14"/>
      <c r="H118" s="14"/>
      <c r="I118" s="14"/>
      <c r="J118" s="99"/>
    </row>
    <row r="119" spans="1:10" ht="19.5" customHeight="1">
      <c r="A119" s="172" t="s">
        <v>49</v>
      </c>
      <c r="B119" s="173"/>
      <c r="C119" s="173"/>
      <c r="D119" s="174" t="s">
        <v>345</v>
      </c>
      <c r="E119" s="174"/>
      <c r="F119" s="175"/>
      <c r="G119" s="175"/>
      <c r="H119" s="175"/>
      <c r="I119" s="175"/>
      <c r="J119" s="176">
        <f>J129</f>
        <v>26854.65297245171</v>
      </c>
    </row>
    <row r="120" spans="1:10" ht="12.75">
      <c r="A120" s="190" t="s">
        <v>22</v>
      </c>
      <c r="B120" s="191">
        <v>88485</v>
      </c>
      <c r="C120" s="230" t="s">
        <v>70</v>
      </c>
      <c r="D120" s="192" t="s">
        <v>304</v>
      </c>
      <c r="E120" s="240" t="s">
        <v>5</v>
      </c>
      <c r="F120" s="247">
        <f>F98-F100</f>
        <v>161.58</v>
      </c>
      <c r="G120" s="247">
        <v>2.33</v>
      </c>
      <c r="H120" s="182">
        <f>$G$5*G120</f>
        <v>0.6967208505875775</v>
      </c>
      <c r="I120" s="183">
        <f aca="true" t="shared" si="12" ref="I120:I128">G120+H120</f>
        <v>3.0267208505875773</v>
      </c>
      <c r="J120" s="184">
        <f aca="true" t="shared" si="13" ref="J120:J128">F120*I120</f>
        <v>489.0575550379408</v>
      </c>
    </row>
    <row r="121" spans="1:10" ht="12.75">
      <c r="A121" s="190" t="s">
        <v>23</v>
      </c>
      <c r="B121" s="191">
        <v>96130</v>
      </c>
      <c r="C121" s="230" t="s">
        <v>70</v>
      </c>
      <c r="D121" s="192" t="s">
        <v>303</v>
      </c>
      <c r="E121" s="240" t="s">
        <v>5</v>
      </c>
      <c r="F121" s="247">
        <f>F120</f>
        <v>161.58</v>
      </c>
      <c r="G121" s="248">
        <v>17.65</v>
      </c>
      <c r="H121" s="182">
        <f aca="true" t="shared" si="14" ref="H121:H126">$G$5*G121</f>
        <v>5.27773519865697</v>
      </c>
      <c r="I121" s="183">
        <f t="shared" si="12"/>
        <v>22.92773519865697</v>
      </c>
      <c r="J121" s="184">
        <f t="shared" si="13"/>
        <v>3704.663453398993</v>
      </c>
    </row>
    <row r="122" spans="1:10" ht="12.75">
      <c r="A122" s="190" t="s">
        <v>24</v>
      </c>
      <c r="B122" s="191">
        <v>95626</v>
      </c>
      <c r="C122" s="230" t="s">
        <v>70</v>
      </c>
      <c r="D122" s="192" t="s">
        <v>127</v>
      </c>
      <c r="E122" s="240" t="s">
        <v>5</v>
      </c>
      <c r="F122" s="247">
        <f>F120</f>
        <v>161.58</v>
      </c>
      <c r="G122" s="248">
        <v>16.98</v>
      </c>
      <c r="H122" s="182">
        <f t="shared" si="14"/>
        <v>5.077390576385007</v>
      </c>
      <c r="I122" s="183">
        <f t="shared" si="12"/>
        <v>22.057390576385007</v>
      </c>
      <c r="J122" s="184">
        <f t="shared" si="13"/>
        <v>3564.0331693322896</v>
      </c>
    </row>
    <row r="123" spans="1:10" ht="26.25" hidden="1">
      <c r="A123" s="190" t="s">
        <v>369</v>
      </c>
      <c r="B123" s="191">
        <v>100721</v>
      </c>
      <c r="C123" s="230" t="s">
        <v>70</v>
      </c>
      <c r="D123" s="192" t="s">
        <v>402</v>
      </c>
      <c r="E123" s="240" t="s">
        <v>5</v>
      </c>
      <c r="F123" s="249"/>
      <c r="G123" s="248">
        <v>23.45</v>
      </c>
      <c r="H123" s="182">
        <f t="shared" si="14"/>
        <v>7.012061779518751</v>
      </c>
      <c r="I123" s="183">
        <f>G123+H123</f>
        <v>30.46206177951875</v>
      </c>
      <c r="J123" s="184">
        <f>F123*I123</f>
        <v>0</v>
      </c>
    </row>
    <row r="124" spans="1:10" ht="39">
      <c r="A124" s="190" t="s">
        <v>369</v>
      </c>
      <c r="B124" s="191">
        <v>100725</v>
      </c>
      <c r="C124" s="230" t="s">
        <v>70</v>
      </c>
      <c r="D124" s="192" t="s">
        <v>403</v>
      </c>
      <c r="E124" s="240" t="s">
        <v>5</v>
      </c>
      <c r="F124" s="249">
        <v>3.36</v>
      </c>
      <c r="G124" s="248">
        <v>23.72</v>
      </c>
      <c r="H124" s="182">
        <f t="shared" si="14"/>
        <v>7.0927976720761094</v>
      </c>
      <c r="I124" s="183">
        <f>G124+H124</f>
        <v>30.81279767207611</v>
      </c>
      <c r="J124" s="184">
        <f>F124*I124</f>
        <v>103.53100017817572</v>
      </c>
    </row>
    <row r="125" spans="1:10" ht="26.25">
      <c r="A125" s="190" t="s">
        <v>370</v>
      </c>
      <c r="B125" s="191">
        <v>102492</v>
      </c>
      <c r="C125" s="230" t="s">
        <v>70</v>
      </c>
      <c r="D125" s="192" t="s">
        <v>416</v>
      </c>
      <c r="E125" s="240" t="s">
        <v>5</v>
      </c>
      <c r="F125" s="249">
        <f>F109+F104</f>
        <v>531.26</v>
      </c>
      <c r="G125" s="248">
        <v>25.21</v>
      </c>
      <c r="H125" s="182">
        <f t="shared" si="14"/>
        <v>7.538340190263016</v>
      </c>
      <c r="I125" s="183">
        <f>G125+H125</f>
        <v>32.748340190263015</v>
      </c>
      <c r="J125" s="184">
        <f>F125*I125</f>
        <v>17397.88320947913</v>
      </c>
    </row>
    <row r="126" spans="1:10" ht="26.25">
      <c r="A126" s="190" t="s">
        <v>371</v>
      </c>
      <c r="B126" s="225">
        <v>102504</v>
      </c>
      <c r="C126" s="230" t="s">
        <v>70</v>
      </c>
      <c r="D126" s="226" t="s">
        <v>404</v>
      </c>
      <c r="E126" s="240" t="s">
        <v>1</v>
      </c>
      <c r="F126" s="249">
        <v>141.5</v>
      </c>
      <c r="G126" s="248">
        <v>8.68</v>
      </c>
      <c r="H126" s="182">
        <f t="shared" si="14"/>
        <v>2.5955094348069405</v>
      </c>
      <c r="I126" s="183">
        <f t="shared" si="12"/>
        <v>11.27550943480694</v>
      </c>
      <c r="J126" s="184">
        <f t="shared" si="13"/>
        <v>1595.484585025182</v>
      </c>
    </row>
    <row r="127" spans="1:10" ht="15" customHeight="1" hidden="1">
      <c r="A127" s="190" t="s">
        <v>368</v>
      </c>
      <c r="B127" s="191" t="s">
        <v>156</v>
      </c>
      <c r="C127" s="230" t="s">
        <v>70</v>
      </c>
      <c r="D127" s="192" t="s">
        <v>157</v>
      </c>
      <c r="E127" s="240" t="s">
        <v>5</v>
      </c>
      <c r="F127" s="188"/>
      <c r="G127" s="248"/>
      <c r="H127" s="182">
        <f>0.3*G127</f>
        <v>0</v>
      </c>
      <c r="I127" s="183">
        <f t="shared" si="12"/>
        <v>0</v>
      </c>
      <c r="J127" s="184">
        <f t="shared" si="13"/>
        <v>0</v>
      </c>
    </row>
    <row r="128" spans="1:10" ht="26.25" hidden="1">
      <c r="A128" s="190" t="s">
        <v>368</v>
      </c>
      <c r="B128" s="191">
        <v>102218</v>
      </c>
      <c r="C128" s="230" t="s">
        <v>70</v>
      </c>
      <c r="D128" s="192" t="s">
        <v>405</v>
      </c>
      <c r="E128" s="178" t="s">
        <v>5</v>
      </c>
      <c r="F128" s="188"/>
      <c r="G128" s="248">
        <v>15.06</v>
      </c>
      <c r="H128" s="182">
        <f>0.3*G128</f>
        <v>4.518</v>
      </c>
      <c r="I128" s="183">
        <f t="shared" si="12"/>
        <v>19.578</v>
      </c>
      <c r="J128" s="184">
        <f t="shared" si="13"/>
        <v>0</v>
      </c>
    </row>
    <row r="129" spans="1:10" ht="12.75">
      <c r="A129" s="296" t="s">
        <v>52</v>
      </c>
      <c r="B129" s="297"/>
      <c r="C129" s="297"/>
      <c r="D129" s="297"/>
      <c r="E129" s="297"/>
      <c r="F129" s="297"/>
      <c r="G129" s="297"/>
      <c r="H129" s="297"/>
      <c r="I129" s="297"/>
      <c r="J129" s="189">
        <f>SUM(J120:J128)</f>
        <v>26854.65297245171</v>
      </c>
    </row>
    <row r="130" spans="1:10" ht="12.75">
      <c r="A130" s="158"/>
      <c r="B130" s="159"/>
      <c r="C130" s="159"/>
      <c r="D130" s="159"/>
      <c r="E130" s="159"/>
      <c r="F130" s="159"/>
      <c r="G130" s="159"/>
      <c r="H130" s="159"/>
      <c r="I130" s="159"/>
      <c r="J130" s="189"/>
    </row>
    <row r="131" spans="1:10" ht="12.75" hidden="1">
      <c r="A131" s="172" t="s">
        <v>51</v>
      </c>
      <c r="B131" s="173"/>
      <c r="C131" s="173"/>
      <c r="D131" s="174" t="s">
        <v>129</v>
      </c>
      <c r="E131" s="174"/>
      <c r="F131" s="175"/>
      <c r="G131" s="175"/>
      <c r="H131" s="175"/>
      <c r="I131" s="175"/>
      <c r="J131" s="176">
        <f>J133</f>
        <v>0</v>
      </c>
    </row>
    <row r="132" spans="1:10" ht="28.5" customHeight="1" hidden="1">
      <c r="A132" s="250" t="s">
        <v>25</v>
      </c>
      <c r="B132" s="230">
        <v>96116</v>
      </c>
      <c r="C132" s="230" t="s">
        <v>70</v>
      </c>
      <c r="D132" s="251" t="s">
        <v>188</v>
      </c>
      <c r="E132" s="230" t="s">
        <v>5</v>
      </c>
      <c r="F132" s="202"/>
      <c r="G132" s="202">
        <v>81.4</v>
      </c>
      <c r="H132" s="252">
        <f>0.3*G132</f>
        <v>24.42</v>
      </c>
      <c r="I132" s="253">
        <f>G132+H132</f>
        <v>105.82000000000001</v>
      </c>
      <c r="J132" s="184">
        <f>F132*I132</f>
        <v>0</v>
      </c>
    </row>
    <row r="133" spans="1:10" ht="12.75" hidden="1">
      <c r="A133" s="296" t="s">
        <v>54</v>
      </c>
      <c r="B133" s="297"/>
      <c r="C133" s="297"/>
      <c r="D133" s="297"/>
      <c r="E133" s="297"/>
      <c r="F133" s="297"/>
      <c r="G133" s="297"/>
      <c r="H133" s="297"/>
      <c r="I133" s="297"/>
      <c r="J133" s="254">
        <f>SUM(J132:J132)</f>
        <v>0</v>
      </c>
    </row>
    <row r="134" spans="1:10" ht="12.75" hidden="1">
      <c r="A134" s="98"/>
      <c r="B134" s="14"/>
      <c r="C134" s="14"/>
      <c r="D134" s="14"/>
      <c r="E134" s="14"/>
      <c r="F134" s="14"/>
      <c r="G134" s="14"/>
      <c r="H134" s="14"/>
      <c r="I134" s="14"/>
      <c r="J134" s="99"/>
    </row>
    <row r="135" spans="1:10" ht="12.75" hidden="1">
      <c r="A135" s="172" t="s">
        <v>53</v>
      </c>
      <c r="B135" s="173"/>
      <c r="C135" s="173"/>
      <c r="D135" s="174" t="s">
        <v>79</v>
      </c>
      <c r="E135" s="174"/>
      <c r="F135" s="175"/>
      <c r="G135" s="175"/>
      <c r="H135" s="175"/>
      <c r="I135" s="175"/>
      <c r="J135" s="176">
        <f>J165</f>
        <v>0</v>
      </c>
    </row>
    <row r="136" spans="1:10" ht="12.75" hidden="1">
      <c r="A136" s="217" t="s">
        <v>26</v>
      </c>
      <c r="B136" s="179">
        <v>89987</v>
      </c>
      <c r="C136" s="179" t="s">
        <v>70</v>
      </c>
      <c r="D136" s="255" t="s">
        <v>225</v>
      </c>
      <c r="E136" s="230" t="s">
        <v>2</v>
      </c>
      <c r="F136" s="256"/>
      <c r="G136" s="256">
        <v>73.98</v>
      </c>
      <c r="H136" s="182">
        <f aca="true" t="shared" si="15" ref="H136:H144">0.3*G136</f>
        <v>22.194</v>
      </c>
      <c r="I136" s="183">
        <f aca="true" t="shared" si="16" ref="I136:I144">G136+H136</f>
        <v>96.174</v>
      </c>
      <c r="J136" s="184">
        <f aca="true" t="shared" si="17" ref="J136:J144">F136*I136</f>
        <v>0</v>
      </c>
    </row>
    <row r="137" spans="1:10" ht="26.25" hidden="1">
      <c r="A137" s="217" t="s">
        <v>441</v>
      </c>
      <c r="B137" s="179">
        <v>94497</v>
      </c>
      <c r="C137" s="179" t="s">
        <v>70</v>
      </c>
      <c r="D137" s="255" t="s">
        <v>414</v>
      </c>
      <c r="E137" s="230" t="s">
        <v>2</v>
      </c>
      <c r="F137" s="256"/>
      <c r="G137" s="256">
        <v>83.17</v>
      </c>
      <c r="H137" s="182">
        <f>0.3*G137</f>
        <v>24.951</v>
      </c>
      <c r="I137" s="183">
        <f>G137+H137</f>
        <v>108.12100000000001</v>
      </c>
      <c r="J137" s="184">
        <f>F137*I137</f>
        <v>0</v>
      </c>
    </row>
    <row r="138" spans="1:10" ht="26.25" hidden="1">
      <c r="A138" s="217" t="s">
        <v>440</v>
      </c>
      <c r="B138" s="179">
        <v>94493</v>
      </c>
      <c r="C138" s="179" t="s">
        <v>70</v>
      </c>
      <c r="D138" s="255" t="s">
        <v>415</v>
      </c>
      <c r="E138" s="230" t="s">
        <v>2</v>
      </c>
      <c r="F138" s="256"/>
      <c r="G138" s="256">
        <v>103.19</v>
      </c>
      <c r="H138" s="182">
        <f t="shared" si="15"/>
        <v>30.956999999999997</v>
      </c>
      <c r="I138" s="183">
        <f t="shared" si="16"/>
        <v>134.147</v>
      </c>
      <c r="J138" s="184">
        <f t="shared" si="17"/>
        <v>0</v>
      </c>
    </row>
    <row r="139" spans="1:10" ht="12.75" hidden="1">
      <c r="A139" s="217" t="s">
        <v>442</v>
      </c>
      <c r="B139" s="179">
        <v>89985</v>
      </c>
      <c r="C139" s="179" t="s">
        <v>70</v>
      </c>
      <c r="D139" s="255" t="s">
        <v>224</v>
      </c>
      <c r="E139" s="230" t="s">
        <v>2</v>
      </c>
      <c r="F139" s="256"/>
      <c r="G139" s="256"/>
      <c r="H139" s="182">
        <f t="shared" si="15"/>
        <v>0</v>
      </c>
      <c r="I139" s="183">
        <f t="shared" si="16"/>
        <v>0</v>
      </c>
      <c r="J139" s="184">
        <f t="shared" si="17"/>
        <v>0</v>
      </c>
    </row>
    <row r="140" spans="1:10" ht="20.25" customHeight="1" hidden="1">
      <c r="A140" s="217" t="s">
        <v>442</v>
      </c>
      <c r="B140" s="179">
        <v>99635</v>
      </c>
      <c r="C140" s="179" t="s">
        <v>70</v>
      </c>
      <c r="D140" s="255" t="s">
        <v>226</v>
      </c>
      <c r="E140" s="230" t="s">
        <v>2</v>
      </c>
      <c r="F140" s="256"/>
      <c r="G140" s="256">
        <v>324.25</v>
      </c>
      <c r="H140" s="182">
        <f t="shared" si="15"/>
        <v>97.27499999999999</v>
      </c>
      <c r="I140" s="183">
        <f t="shared" si="16"/>
        <v>421.525</v>
      </c>
      <c r="J140" s="184">
        <f t="shared" si="17"/>
        <v>0</v>
      </c>
    </row>
    <row r="141" spans="1:10" ht="39" hidden="1">
      <c r="A141" s="217" t="s">
        <v>444</v>
      </c>
      <c r="B141" s="179">
        <v>89383</v>
      </c>
      <c r="C141" s="179" t="s">
        <v>70</v>
      </c>
      <c r="D141" s="255" t="s">
        <v>309</v>
      </c>
      <c r="E141" s="230" t="s">
        <v>2</v>
      </c>
      <c r="F141" s="256"/>
      <c r="G141" s="256"/>
      <c r="H141" s="182">
        <f t="shared" si="15"/>
        <v>0</v>
      </c>
      <c r="I141" s="183">
        <f t="shared" si="16"/>
        <v>0</v>
      </c>
      <c r="J141" s="184">
        <f t="shared" si="17"/>
        <v>0</v>
      </c>
    </row>
    <row r="142" spans="1:10" ht="26.25" hidden="1">
      <c r="A142" s="217" t="s">
        <v>445</v>
      </c>
      <c r="B142" s="179">
        <v>86884</v>
      </c>
      <c r="C142" s="179" t="s">
        <v>70</v>
      </c>
      <c r="D142" s="255" t="s">
        <v>308</v>
      </c>
      <c r="E142" s="230" t="s">
        <v>2</v>
      </c>
      <c r="F142" s="256"/>
      <c r="G142" s="256"/>
      <c r="H142" s="182">
        <f t="shared" si="15"/>
        <v>0</v>
      </c>
      <c r="I142" s="183">
        <f t="shared" si="16"/>
        <v>0</v>
      </c>
      <c r="J142" s="184">
        <f t="shared" si="17"/>
        <v>0</v>
      </c>
    </row>
    <row r="143" spans="1:10" ht="12.75" hidden="1">
      <c r="A143" s="217" t="s">
        <v>446</v>
      </c>
      <c r="B143" s="179">
        <v>86887</v>
      </c>
      <c r="C143" s="179" t="s">
        <v>70</v>
      </c>
      <c r="D143" s="255" t="s">
        <v>307</v>
      </c>
      <c r="E143" s="230" t="s">
        <v>2</v>
      </c>
      <c r="F143" s="256"/>
      <c r="G143" s="256"/>
      <c r="H143" s="182">
        <f t="shared" si="15"/>
        <v>0</v>
      </c>
      <c r="I143" s="183">
        <f t="shared" si="16"/>
        <v>0</v>
      </c>
      <c r="J143" s="184">
        <f t="shared" si="17"/>
        <v>0</v>
      </c>
    </row>
    <row r="144" spans="1:10" ht="12.75" hidden="1">
      <c r="A144" s="217" t="s">
        <v>439</v>
      </c>
      <c r="B144" s="179">
        <v>94703</v>
      </c>
      <c r="C144" s="179" t="s">
        <v>70</v>
      </c>
      <c r="D144" s="255" t="s">
        <v>305</v>
      </c>
      <c r="E144" s="230" t="s">
        <v>2</v>
      </c>
      <c r="F144" s="256"/>
      <c r="G144" s="256"/>
      <c r="H144" s="182">
        <f t="shared" si="15"/>
        <v>0</v>
      </c>
      <c r="I144" s="183">
        <f t="shared" si="16"/>
        <v>0</v>
      </c>
      <c r="J144" s="184">
        <f t="shared" si="17"/>
        <v>0</v>
      </c>
    </row>
    <row r="145" spans="1:10" ht="12.75" hidden="1">
      <c r="A145" s="217" t="s">
        <v>443</v>
      </c>
      <c r="B145" s="230">
        <v>89402</v>
      </c>
      <c r="C145" s="230" t="s">
        <v>70</v>
      </c>
      <c r="D145" s="255" t="s">
        <v>88</v>
      </c>
      <c r="E145" s="230" t="s">
        <v>1</v>
      </c>
      <c r="F145" s="256"/>
      <c r="G145" s="256">
        <v>11.64</v>
      </c>
      <c r="H145" s="182">
        <f aca="true" t="shared" si="18" ref="H145:H164">0.3*G145</f>
        <v>3.492</v>
      </c>
      <c r="I145" s="183">
        <f aca="true" t="shared" si="19" ref="I145:I164">G145+H145</f>
        <v>15.132000000000001</v>
      </c>
      <c r="J145" s="184">
        <f aca="true" t="shared" si="20" ref="J145:J164">F145*I145</f>
        <v>0</v>
      </c>
    </row>
    <row r="146" spans="1:10" ht="12.75" hidden="1">
      <c r="A146" s="217" t="s">
        <v>444</v>
      </c>
      <c r="B146" s="230">
        <v>89448</v>
      </c>
      <c r="C146" s="230" t="s">
        <v>70</v>
      </c>
      <c r="D146" s="255" t="s">
        <v>413</v>
      </c>
      <c r="E146" s="230" t="s">
        <v>1</v>
      </c>
      <c r="F146" s="256"/>
      <c r="G146" s="256">
        <v>17.75</v>
      </c>
      <c r="H146" s="182">
        <f>0.3*G146</f>
        <v>5.325</v>
      </c>
      <c r="I146" s="183">
        <f>G146+H146</f>
        <v>23.075</v>
      </c>
      <c r="J146" s="184">
        <f>F146*I146</f>
        <v>0</v>
      </c>
    </row>
    <row r="147" spans="1:10" ht="12.75" hidden="1">
      <c r="A147" s="217" t="s">
        <v>445</v>
      </c>
      <c r="B147" s="230">
        <v>89449</v>
      </c>
      <c r="C147" s="230" t="s">
        <v>70</v>
      </c>
      <c r="D147" s="255" t="s">
        <v>119</v>
      </c>
      <c r="E147" s="230" t="s">
        <v>1</v>
      </c>
      <c r="F147" s="256"/>
      <c r="G147" s="256">
        <v>19.62</v>
      </c>
      <c r="H147" s="182">
        <f>0.3*G147</f>
        <v>5.886</v>
      </c>
      <c r="I147" s="183">
        <f>G147+H147</f>
        <v>25.506</v>
      </c>
      <c r="J147" s="184">
        <f>F147*I147</f>
        <v>0</v>
      </c>
    </row>
    <row r="148" spans="1:10" ht="12.75" hidden="1">
      <c r="A148" s="217" t="s">
        <v>446</v>
      </c>
      <c r="B148" s="230">
        <v>89450</v>
      </c>
      <c r="C148" s="230" t="s">
        <v>70</v>
      </c>
      <c r="D148" s="255" t="s">
        <v>412</v>
      </c>
      <c r="E148" s="230" t="s">
        <v>2</v>
      </c>
      <c r="F148" s="256"/>
      <c r="G148" s="256">
        <v>31.59</v>
      </c>
      <c r="H148" s="182">
        <f>0.3*G148</f>
        <v>9.477</v>
      </c>
      <c r="I148" s="183">
        <f>G148+H148</f>
        <v>41.067</v>
      </c>
      <c r="J148" s="184">
        <f>F148*I148</f>
        <v>0</v>
      </c>
    </row>
    <row r="149" spans="1:10" ht="12.75" hidden="1">
      <c r="A149" s="217" t="s">
        <v>451</v>
      </c>
      <c r="B149" s="230">
        <v>89451</v>
      </c>
      <c r="C149" s="230" t="s">
        <v>70</v>
      </c>
      <c r="D149" s="255" t="s">
        <v>227</v>
      </c>
      <c r="E149" s="230" t="s">
        <v>1</v>
      </c>
      <c r="F149" s="256"/>
      <c r="G149" s="256"/>
      <c r="H149" s="182">
        <f>0.3*G149</f>
        <v>0</v>
      </c>
      <c r="I149" s="183">
        <f>G149+H149</f>
        <v>0</v>
      </c>
      <c r="J149" s="184">
        <f>F149*I149</f>
        <v>0</v>
      </c>
    </row>
    <row r="150" spans="1:10" ht="12.75" hidden="1">
      <c r="A150" s="217" t="s">
        <v>439</v>
      </c>
      <c r="B150" s="230">
        <v>89362</v>
      </c>
      <c r="C150" s="230" t="s">
        <v>70</v>
      </c>
      <c r="D150" s="201" t="s">
        <v>106</v>
      </c>
      <c r="E150" s="179" t="s">
        <v>2</v>
      </c>
      <c r="F150" s="256"/>
      <c r="G150" s="256">
        <v>8.23</v>
      </c>
      <c r="H150" s="182">
        <f t="shared" si="18"/>
        <v>2.469</v>
      </c>
      <c r="I150" s="183">
        <f t="shared" si="19"/>
        <v>10.699</v>
      </c>
      <c r="J150" s="184">
        <f t="shared" si="20"/>
        <v>0</v>
      </c>
    </row>
    <row r="151" spans="1:10" ht="12.75" hidden="1">
      <c r="A151" s="217" t="s">
        <v>447</v>
      </c>
      <c r="B151" s="230">
        <v>89497</v>
      </c>
      <c r="C151" s="230" t="s">
        <v>70</v>
      </c>
      <c r="D151" s="201" t="s">
        <v>408</v>
      </c>
      <c r="E151" s="179" t="s">
        <v>2</v>
      </c>
      <c r="F151" s="256"/>
      <c r="G151" s="256">
        <v>12.66</v>
      </c>
      <c r="H151" s="182">
        <f>0.3*G151</f>
        <v>3.798</v>
      </c>
      <c r="I151" s="183">
        <f>G151+H151</f>
        <v>16.458</v>
      </c>
      <c r="J151" s="184">
        <f>F151*I151</f>
        <v>0</v>
      </c>
    </row>
    <row r="152" spans="1:10" ht="12.75" hidden="1">
      <c r="A152" s="217" t="s">
        <v>448</v>
      </c>
      <c r="B152" s="230">
        <v>89501</v>
      </c>
      <c r="C152" s="230" t="s">
        <v>70</v>
      </c>
      <c r="D152" s="201" t="s">
        <v>228</v>
      </c>
      <c r="E152" s="179" t="s">
        <v>2</v>
      </c>
      <c r="F152" s="256"/>
      <c r="G152" s="256">
        <v>13.41</v>
      </c>
      <c r="H152" s="182">
        <f>0.3*G152</f>
        <v>4.023</v>
      </c>
      <c r="I152" s="183">
        <f>G152+H152</f>
        <v>17.433</v>
      </c>
      <c r="J152" s="184">
        <f>F152*I152</f>
        <v>0</v>
      </c>
    </row>
    <row r="153" spans="1:10" ht="12.75" hidden="1">
      <c r="A153" s="217" t="s">
        <v>449</v>
      </c>
      <c r="B153" s="230">
        <v>89505</v>
      </c>
      <c r="C153" s="230" t="s">
        <v>70</v>
      </c>
      <c r="D153" s="201" t="s">
        <v>409</v>
      </c>
      <c r="E153" s="179" t="s">
        <v>2</v>
      </c>
      <c r="F153" s="256"/>
      <c r="G153" s="256">
        <v>42.08</v>
      </c>
      <c r="H153" s="182">
        <f>0.3*G153</f>
        <v>12.623999999999999</v>
      </c>
      <c r="I153" s="183">
        <f>G153+H153</f>
        <v>54.70399999999999</v>
      </c>
      <c r="J153" s="184">
        <f>F153*I153</f>
        <v>0</v>
      </c>
    </row>
    <row r="154" spans="1:10" ht="12.75" hidden="1">
      <c r="A154" s="217" t="s">
        <v>450</v>
      </c>
      <c r="B154" s="230">
        <v>89502</v>
      </c>
      <c r="C154" s="230" t="s">
        <v>70</v>
      </c>
      <c r="D154" s="201" t="s">
        <v>407</v>
      </c>
      <c r="E154" s="179" t="s">
        <v>2</v>
      </c>
      <c r="F154" s="256"/>
      <c r="G154" s="256">
        <v>16.21</v>
      </c>
      <c r="H154" s="182">
        <f>0.3*G154</f>
        <v>4.863</v>
      </c>
      <c r="I154" s="183">
        <f>G154+H154</f>
        <v>21.073</v>
      </c>
      <c r="J154" s="184">
        <f>F154*I154</f>
        <v>0</v>
      </c>
    </row>
    <row r="155" spans="1:10" ht="12.75" hidden="1">
      <c r="A155" s="217" t="s">
        <v>457</v>
      </c>
      <c r="B155" s="230">
        <v>89363</v>
      </c>
      <c r="C155" s="230" t="s">
        <v>70</v>
      </c>
      <c r="D155" s="201" t="s">
        <v>189</v>
      </c>
      <c r="E155" s="179" t="s">
        <v>2</v>
      </c>
      <c r="F155" s="256"/>
      <c r="G155" s="256"/>
      <c r="H155" s="182">
        <f t="shared" si="18"/>
        <v>0</v>
      </c>
      <c r="I155" s="183">
        <f t="shared" si="19"/>
        <v>0</v>
      </c>
      <c r="J155" s="184">
        <f t="shared" si="20"/>
        <v>0</v>
      </c>
    </row>
    <row r="156" spans="1:10" ht="12.75" hidden="1">
      <c r="A156" s="217" t="s">
        <v>451</v>
      </c>
      <c r="B156" s="230">
        <v>103971</v>
      </c>
      <c r="C156" s="230" t="s">
        <v>70</v>
      </c>
      <c r="D156" s="201" t="s">
        <v>406</v>
      </c>
      <c r="E156" s="179" t="s">
        <v>2</v>
      </c>
      <c r="F156" s="256"/>
      <c r="G156" s="256">
        <v>25.26</v>
      </c>
      <c r="H156" s="182">
        <f>0.3*G156</f>
        <v>7.578</v>
      </c>
      <c r="I156" s="183">
        <f>G156+H156</f>
        <v>32.838</v>
      </c>
      <c r="J156" s="184">
        <f>F156*I156</f>
        <v>0</v>
      </c>
    </row>
    <row r="157" spans="1:10" ht="12.75" hidden="1">
      <c r="A157" s="217" t="s">
        <v>452</v>
      </c>
      <c r="B157" s="230">
        <v>103999</v>
      </c>
      <c r="C157" s="230" t="s">
        <v>70</v>
      </c>
      <c r="D157" s="201" t="s">
        <v>190</v>
      </c>
      <c r="E157" s="179" t="s">
        <v>2</v>
      </c>
      <c r="F157" s="256"/>
      <c r="G157" s="256">
        <v>11.64</v>
      </c>
      <c r="H157" s="182">
        <f t="shared" si="18"/>
        <v>3.492</v>
      </c>
      <c r="I157" s="183">
        <f t="shared" si="19"/>
        <v>15.132000000000001</v>
      </c>
      <c r="J157" s="184">
        <f t="shared" si="20"/>
        <v>0</v>
      </c>
    </row>
    <row r="158" spans="1:10" ht="12.75" hidden="1">
      <c r="A158" s="217" t="s">
        <v>453</v>
      </c>
      <c r="B158" s="230">
        <v>89395</v>
      </c>
      <c r="C158" s="230" t="s">
        <v>70</v>
      </c>
      <c r="D158" s="201" t="s">
        <v>229</v>
      </c>
      <c r="E158" s="179" t="s">
        <v>2</v>
      </c>
      <c r="F158" s="256"/>
      <c r="G158" s="256">
        <v>11.39</v>
      </c>
      <c r="H158" s="182">
        <f t="shared" si="18"/>
        <v>3.4170000000000003</v>
      </c>
      <c r="I158" s="183">
        <f t="shared" si="19"/>
        <v>14.807</v>
      </c>
      <c r="J158" s="184">
        <f t="shared" si="20"/>
        <v>0</v>
      </c>
    </row>
    <row r="159" spans="1:10" ht="12.75" hidden="1">
      <c r="A159" s="217" t="s">
        <v>454</v>
      </c>
      <c r="B159" s="230">
        <v>89625</v>
      </c>
      <c r="C159" s="230" t="s">
        <v>70</v>
      </c>
      <c r="D159" s="201" t="s">
        <v>230</v>
      </c>
      <c r="E159" s="179" t="s">
        <v>2</v>
      </c>
      <c r="F159" s="256"/>
      <c r="G159" s="256">
        <v>21.64</v>
      </c>
      <c r="H159" s="182">
        <f t="shared" si="18"/>
        <v>6.492</v>
      </c>
      <c r="I159" s="183">
        <f t="shared" si="19"/>
        <v>28.132</v>
      </c>
      <c r="J159" s="184">
        <f t="shared" si="20"/>
        <v>0</v>
      </c>
    </row>
    <row r="160" spans="1:10" ht="12.75" hidden="1">
      <c r="A160" s="217" t="s">
        <v>455</v>
      </c>
      <c r="B160" s="230">
        <v>89628</v>
      </c>
      <c r="C160" s="230" t="s">
        <v>70</v>
      </c>
      <c r="D160" s="201" t="s">
        <v>411</v>
      </c>
      <c r="E160" s="179" t="s">
        <v>2</v>
      </c>
      <c r="F160" s="256"/>
      <c r="G160" s="256">
        <v>48.06</v>
      </c>
      <c r="H160" s="182">
        <f t="shared" si="18"/>
        <v>14.418</v>
      </c>
      <c r="I160" s="183">
        <f t="shared" si="19"/>
        <v>62.478</v>
      </c>
      <c r="J160" s="184">
        <f t="shared" si="20"/>
        <v>0</v>
      </c>
    </row>
    <row r="161" spans="1:10" ht="12.75" hidden="1">
      <c r="A161" s="217" t="s">
        <v>456</v>
      </c>
      <c r="B161" s="230">
        <v>89627</v>
      </c>
      <c r="C161" s="230" t="s">
        <v>70</v>
      </c>
      <c r="D161" s="201" t="s">
        <v>191</v>
      </c>
      <c r="E161" s="179" t="s">
        <v>2</v>
      </c>
      <c r="F161" s="256"/>
      <c r="G161" s="256">
        <v>19.54</v>
      </c>
      <c r="H161" s="182">
        <f t="shared" si="18"/>
        <v>5.861999999999999</v>
      </c>
      <c r="I161" s="183">
        <f t="shared" si="19"/>
        <v>25.401999999999997</v>
      </c>
      <c r="J161" s="184">
        <f t="shared" si="20"/>
        <v>0</v>
      </c>
    </row>
    <row r="162" spans="1:10" ht="12.75" hidden="1">
      <c r="A162" s="217" t="s">
        <v>457</v>
      </c>
      <c r="B162" s="230">
        <v>89630</v>
      </c>
      <c r="C162" s="230" t="s">
        <v>70</v>
      </c>
      <c r="D162" s="201" t="s">
        <v>410</v>
      </c>
      <c r="E162" s="179" t="s">
        <v>2</v>
      </c>
      <c r="F162" s="256"/>
      <c r="G162" s="256">
        <v>62.05</v>
      </c>
      <c r="H162" s="182">
        <f t="shared" si="18"/>
        <v>18.615</v>
      </c>
      <c r="I162" s="183">
        <f t="shared" si="19"/>
        <v>80.66499999999999</v>
      </c>
      <c r="J162" s="184">
        <f t="shared" si="20"/>
        <v>0</v>
      </c>
    </row>
    <row r="163" spans="1:10" ht="12.75" hidden="1">
      <c r="A163" s="217" t="s">
        <v>458</v>
      </c>
      <c r="B163" s="230">
        <v>89366</v>
      </c>
      <c r="C163" s="230" t="s">
        <v>70</v>
      </c>
      <c r="D163" s="201" t="s">
        <v>232</v>
      </c>
      <c r="E163" s="179" t="s">
        <v>2</v>
      </c>
      <c r="F163" s="256"/>
      <c r="G163" s="256"/>
      <c r="H163" s="182">
        <f>0.3*G163</f>
        <v>0</v>
      </c>
      <c r="I163" s="183">
        <f>G163+H163</f>
        <v>0</v>
      </c>
      <c r="J163" s="184">
        <f>F163*I163</f>
        <v>0</v>
      </c>
    </row>
    <row r="164" spans="1:10" ht="12.75" hidden="1">
      <c r="A164" s="217" t="s">
        <v>458</v>
      </c>
      <c r="B164" s="230">
        <v>90373</v>
      </c>
      <c r="C164" s="230" t="s">
        <v>70</v>
      </c>
      <c r="D164" s="201" t="s">
        <v>231</v>
      </c>
      <c r="E164" s="179" t="s">
        <v>2</v>
      </c>
      <c r="F164" s="256"/>
      <c r="G164" s="256">
        <v>12.4</v>
      </c>
      <c r="H164" s="182">
        <f t="shared" si="18"/>
        <v>3.7199999999999998</v>
      </c>
      <c r="I164" s="183">
        <f t="shared" si="19"/>
        <v>16.12</v>
      </c>
      <c r="J164" s="184">
        <f t="shared" si="20"/>
        <v>0</v>
      </c>
    </row>
    <row r="165" spans="1:10" ht="12.75" hidden="1">
      <c r="A165" s="296" t="s">
        <v>56</v>
      </c>
      <c r="B165" s="297"/>
      <c r="C165" s="297"/>
      <c r="D165" s="297"/>
      <c r="E165" s="297"/>
      <c r="F165" s="297"/>
      <c r="G165" s="297"/>
      <c r="H165" s="297"/>
      <c r="I165" s="297"/>
      <c r="J165" s="189">
        <f>SUM(J136:J164)</f>
        <v>0</v>
      </c>
    </row>
    <row r="166" spans="1:10" ht="12.75" hidden="1">
      <c r="A166" s="94"/>
      <c r="B166" s="15"/>
      <c r="C166" s="15"/>
      <c r="D166" s="15"/>
      <c r="E166" s="15"/>
      <c r="F166" s="15"/>
      <c r="G166" s="15"/>
      <c r="H166" s="15"/>
      <c r="I166" s="15"/>
      <c r="J166" s="100"/>
    </row>
    <row r="167" spans="1:10" ht="12.75" hidden="1">
      <c r="A167" s="172" t="s">
        <v>55</v>
      </c>
      <c r="B167" s="173"/>
      <c r="C167" s="173"/>
      <c r="D167" s="174" t="s">
        <v>76</v>
      </c>
      <c r="E167" s="174"/>
      <c r="F167" s="175"/>
      <c r="G167" s="175"/>
      <c r="H167" s="175"/>
      <c r="I167" s="175"/>
      <c r="J167" s="176">
        <f>J192</f>
        <v>0</v>
      </c>
    </row>
    <row r="168" spans="1:10" ht="12.75" hidden="1">
      <c r="A168" s="217" t="s">
        <v>98</v>
      </c>
      <c r="B168" s="230">
        <v>89482</v>
      </c>
      <c r="C168" s="230" t="s">
        <v>70</v>
      </c>
      <c r="D168" s="257" t="s">
        <v>89</v>
      </c>
      <c r="E168" s="230" t="s">
        <v>2</v>
      </c>
      <c r="F168" s="256">
        <v>0</v>
      </c>
      <c r="G168" s="256">
        <v>17.76</v>
      </c>
      <c r="H168" s="182">
        <f>0.3*G168</f>
        <v>5.328</v>
      </c>
      <c r="I168" s="183">
        <f>G168+H168</f>
        <v>23.088</v>
      </c>
      <c r="J168" s="184">
        <f>F168*I168</f>
        <v>0</v>
      </c>
    </row>
    <row r="169" spans="1:10" ht="39" hidden="1">
      <c r="A169" s="217" t="s">
        <v>27</v>
      </c>
      <c r="B169" s="230"/>
      <c r="C169" s="230" t="s">
        <v>70</v>
      </c>
      <c r="D169" s="257" t="s">
        <v>423</v>
      </c>
      <c r="E169" s="230" t="s">
        <v>2</v>
      </c>
      <c r="F169" s="256"/>
      <c r="G169" s="256">
        <v>83.34</v>
      </c>
      <c r="H169" s="182">
        <f>0.3*G169</f>
        <v>25.002</v>
      </c>
      <c r="I169" s="183">
        <f>G169+H169</f>
        <v>108.342</v>
      </c>
      <c r="J169" s="184">
        <f>F169*I169</f>
        <v>0</v>
      </c>
    </row>
    <row r="170" spans="1:10" ht="12.75" hidden="1">
      <c r="A170" s="217" t="s">
        <v>28</v>
      </c>
      <c r="B170" s="230">
        <v>89714</v>
      </c>
      <c r="C170" s="230" t="s">
        <v>70</v>
      </c>
      <c r="D170" s="257" t="s">
        <v>90</v>
      </c>
      <c r="E170" s="230" t="s">
        <v>1</v>
      </c>
      <c r="F170" s="256"/>
      <c r="G170" s="256">
        <v>36.41</v>
      </c>
      <c r="H170" s="182">
        <f aca="true" t="shared" si="21" ref="H170:H191">0.3*G170</f>
        <v>10.922999999999998</v>
      </c>
      <c r="I170" s="183">
        <f aca="true" t="shared" si="22" ref="I170:I191">G170+H170</f>
        <v>47.333</v>
      </c>
      <c r="J170" s="184">
        <f aca="true" t="shared" si="23" ref="J170:J190">F170*I170</f>
        <v>0</v>
      </c>
    </row>
    <row r="171" spans="1:10" ht="12.75" hidden="1">
      <c r="A171" s="217" t="s">
        <v>166</v>
      </c>
      <c r="B171" s="230">
        <v>89711</v>
      </c>
      <c r="C171" s="230" t="s">
        <v>70</v>
      </c>
      <c r="D171" s="257" t="s">
        <v>91</v>
      </c>
      <c r="E171" s="230" t="s">
        <v>1</v>
      </c>
      <c r="F171" s="256"/>
      <c r="G171" s="256">
        <v>20.08</v>
      </c>
      <c r="H171" s="182">
        <f t="shared" si="21"/>
        <v>6.023999999999999</v>
      </c>
      <c r="I171" s="183">
        <f t="shared" si="22"/>
        <v>26.104</v>
      </c>
      <c r="J171" s="184">
        <f t="shared" si="23"/>
        <v>0</v>
      </c>
    </row>
    <row r="172" spans="1:10" ht="12.75" hidden="1">
      <c r="A172" s="217" t="s">
        <v>167</v>
      </c>
      <c r="B172" s="230">
        <v>89712</v>
      </c>
      <c r="C172" s="230" t="s">
        <v>70</v>
      </c>
      <c r="D172" s="257" t="s">
        <v>92</v>
      </c>
      <c r="E172" s="230" t="s">
        <v>1</v>
      </c>
      <c r="F172" s="256"/>
      <c r="G172" s="256">
        <v>26.17</v>
      </c>
      <c r="H172" s="182">
        <f t="shared" si="21"/>
        <v>7.851</v>
      </c>
      <c r="I172" s="183">
        <f t="shared" si="22"/>
        <v>34.021</v>
      </c>
      <c r="J172" s="184">
        <f t="shared" si="23"/>
        <v>0</v>
      </c>
    </row>
    <row r="173" spans="1:10" ht="39" hidden="1">
      <c r="A173" s="217" t="s">
        <v>168</v>
      </c>
      <c r="B173" s="230">
        <v>104341</v>
      </c>
      <c r="C173" s="230" t="s">
        <v>70</v>
      </c>
      <c r="D173" s="257" t="s">
        <v>424</v>
      </c>
      <c r="E173" s="230" t="s">
        <v>2</v>
      </c>
      <c r="F173" s="256"/>
      <c r="G173" s="256">
        <v>10.88</v>
      </c>
      <c r="H173" s="182">
        <f t="shared" si="21"/>
        <v>3.2640000000000002</v>
      </c>
      <c r="I173" s="183">
        <f t="shared" si="22"/>
        <v>14.144000000000002</v>
      </c>
      <c r="J173" s="184">
        <f t="shared" si="23"/>
        <v>0</v>
      </c>
    </row>
    <row r="174" spans="1:10" ht="12.75" hidden="1">
      <c r="A174" s="217" t="s">
        <v>169</v>
      </c>
      <c r="B174" s="230">
        <v>89827</v>
      </c>
      <c r="C174" s="230" t="s">
        <v>70</v>
      </c>
      <c r="D174" s="257" t="s">
        <v>426</v>
      </c>
      <c r="E174" s="95" t="s">
        <v>2</v>
      </c>
      <c r="F174" s="256"/>
      <c r="G174" s="256">
        <v>21.75</v>
      </c>
      <c r="H174" s="182">
        <f t="shared" si="21"/>
        <v>6.5249999999999995</v>
      </c>
      <c r="I174" s="183">
        <f t="shared" si="22"/>
        <v>28.275</v>
      </c>
      <c r="J174" s="184">
        <f t="shared" si="23"/>
        <v>0</v>
      </c>
    </row>
    <row r="175" spans="1:10" ht="12.75" hidden="1">
      <c r="A175" s="217" t="s">
        <v>459</v>
      </c>
      <c r="B175" s="230">
        <v>180249</v>
      </c>
      <c r="C175" s="230" t="s">
        <v>314</v>
      </c>
      <c r="D175" s="257" t="s">
        <v>238</v>
      </c>
      <c r="E175" s="230" t="s">
        <v>2</v>
      </c>
      <c r="F175" s="256"/>
      <c r="G175" s="256">
        <v>47.33</v>
      </c>
      <c r="H175" s="182">
        <f t="shared" si="21"/>
        <v>14.199</v>
      </c>
      <c r="I175" s="183">
        <f t="shared" si="22"/>
        <v>61.528999999999996</v>
      </c>
      <c r="J175" s="184">
        <f t="shared" si="23"/>
        <v>0</v>
      </c>
    </row>
    <row r="176" spans="1:10" ht="12.75" hidden="1">
      <c r="A176" s="217" t="s">
        <v>170</v>
      </c>
      <c r="B176" s="230">
        <v>89797</v>
      </c>
      <c r="C176" s="230" t="s">
        <v>70</v>
      </c>
      <c r="D176" s="257" t="s">
        <v>318</v>
      </c>
      <c r="E176" s="230" t="s">
        <v>2</v>
      </c>
      <c r="F176" s="256"/>
      <c r="G176" s="256">
        <v>54.25</v>
      </c>
      <c r="H176" s="182">
        <f t="shared" si="21"/>
        <v>16.275</v>
      </c>
      <c r="I176" s="183">
        <f t="shared" si="22"/>
        <v>70.525</v>
      </c>
      <c r="J176" s="184">
        <f t="shared" si="23"/>
        <v>0</v>
      </c>
    </row>
    <row r="177" spans="1:10" ht="26.25" hidden="1">
      <c r="A177" s="217" t="s">
        <v>233</v>
      </c>
      <c r="B177" s="230">
        <v>104063</v>
      </c>
      <c r="C177" s="230" t="s">
        <v>70</v>
      </c>
      <c r="D177" s="257" t="s">
        <v>425</v>
      </c>
      <c r="E177" s="230" t="s">
        <v>2</v>
      </c>
      <c r="F177" s="256"/>
      <c r="G177" s="256">
        <v>75.27</v>
      </c>
      <c r="H177" s="182">
        <f>0.3*G177</f>
        <v>22.581</v>
      </c>
      <c r="I177" s="183">
        <f>G177+H177</f>
        <v>97.851</v>
      </c>
      <c r="J177" s="184">
        <f>F177*I177</f>
        <v>0</v>
      </c>
    </row>
    <row r="178" spans="1:10" ht="12.75" hidden="1">
      <c r="A178" s="217" t="s">
        <v>460</v>
      </c>
      <c r="B178" s="230">
        <v>89726</v>
      </c>
      <c r="C178" s="230" t="s">
        <v>70</v>
      </c>
      <c r="D178" s="257" t="s">
        <v>192</v>
      </c>
      <c r="E178" s="230" t="s">
        <v>2</v>
      </c>
      <c r="F178" s="256"/>
      <c r="G178" s="256">
        <v>9.55</v>
      </c>
      <c r="H178" s="182">
        <f t="shared" si="21"/>
        <v>2.865</v>
      </c>
      <c r="I178" s="183">
        <f t="shared" si="22"/>
        <v>12.415000000000001</v>
      </c>
      <c r="J178" s="184">
        <f t="shared" si="23"/>
        <v>0</v>
      </c>
    </row>
    <row r="179" spans="1:10" ht="12.75" hidden="1">
      <c r="A179" s="217" t="s">
        <v>234</v>
      </c>
      <c r="B179" s="230">
        <v>89802</v>
      </c>
      <c r="C179" s="230" t="s">
        <v>70</v>
      </c>
      <c r="D179" s="257" t="s">
        <v>312</v>
      </c>
      <c r="E179" s="230" t="s">
        <v>2</v>
      </c>
      <c r="F179" s="256"/>
      <c r="G179" s="256">
        <v>11.54</v>
      </c>
      <c r="H179" s="182">
        <f>0.3*G179</f>
        <v>3.4619999999999997</v>
      </c>
      <c r="I179" s="183">
        <f>G179+H179</f>
        <v>15.001999999999999</v>
      </c>
      <c r="J179" s="184">
        <f>F179*I179</f>
        <v>0</v>
      </c>
    </row>
    <row r="180" spans="1:10" ht="12.75" hidden="1">
      <c r="A180" s="217" t="s">
        <v>461</v>
      </c>
      <c r="B180" s="230">
        <v>89810</v>
      </c>
      <c r="C180" s="230" t="s">
        <v>70</v>
      </c>
      <c r="D180" s="257" t="s">
        <v>313</v>
      </c>
      <c r="E180" s="230" t="s">
        <v>2</v>
      </c>
      <c r="F180" s="256"/>
      <c r="G180" s="256"/>
      <c r="H180" s="182">
        <f>0.3*G180</f>
        <v>0</v>
      </c>
      <c r="I180" s="183">
        <f>G180+H180</f>
        <v>0</v>
      </c>
      <c r="J180" s="184">
        <f>F180*I180</f>
        <v>0</v>
      </c>
    </row>
    <row r="181" spans="1:10" ht="12.75" hidden="1">
      <c r="A181" s="217" t="s">
        <v>461</v>
      </c>
      <c r="B181" s="230">
        <v>89514</v>
      </c>
      <c r="C181" s="230" t="s">
        <v>70</v>
      </c>
      <c r="D181" s="257" t="s">
        <v>107</v>
      </c>
      <c r="E181" s="230" t="s">
        <v>2</v>
      </c>
      <c r="F181" s="256"/>
      <c r="G181" s="256">
        <v>8</v>
      </c>
      <c r="H181" s="182">
        <f t="shared" si="21"/>
        <v>2.4</v>
      </c>
      <c r="I181" s="183">
        <f t="shared" si="22"/>
        <v>10.4</v>
      </c>
      <c r="J181" s="184">
        <f t="shared" si="23"/>
        <v>0</v>
      </c>
    </row>
    <row r="182" spans="1:10" ht="12.75" hidden="1">
      <c r="A182" s="217" t="s">
        <v>235</v>
      </c>
      <c r="B182" s="230">
        <v>89731</v>
      </c>
      <c r="C182" s="230" t="s">
        <v>70</v>
      </c>
      <c r="D182" s="257" t="s">
        <v>193</v>
      </c>
      <c r="E182" s="230" t="s">
        <v>2</v>
      </c>
      <c r="F182" s="256"/>
      <c r="G182" s="256">
        <v>15.11</v>
      </c>
      <c r="H182" s="182">
        <f t="shared" si="21"/>
        <v>4.5329999999999995</v>
      </c>
      <c r="I182" s="183">
        <f t="shared" si="22"/>
        <v>19.643</v>
      </c>
      <c r="J182" s="184">
        <f t="shared" si="23"/>
        <v>0</v>
      </c>
    </row>
    <row r="183" spans="1:10" ht="12.75" hidden="1">
      <c r="A183" s="217" t="s">
        <v>462</v>
      </c>
      <c r="B183" s="230">
        <v>89744</v>
      </c>
      <c r="C183" s="230" t="s">
        <v>70</v>
      </c>
      <c r="D183" s="257" t="s">
        <v>237</v>
      </c>
      <c r="E183" s="230" t="s">
        <v>2</v>
      </c>
      <c r="F183" s="256"/>
      <c r="G183" s="256">
        <v>28.44</v>
      </c>
      <c r="H183" s="182">
        <f>0.3*G183</f>
        <v>8.532</v>
      </c>
      <c r="I183" s="183">
        <f>G183+H183</f>
        <v>36.972</v>
      </c>
      <c r="J183" s="184">
        <f>F183*I183</f>
        <v>0</v>
      </c>
    </row>
    <row r="184" spans="1:10" ht="12.75" hidden="1">
      <c r="A184" s="217" t="s">
        <v>310</v>
      </c>
      <c r="B184" s="230">
        <v>89784</v>
      </c>
      <c r="C184" s="230" t="s">
        <v>70</v>
      </c>
      <c r="D184" s="257" t="s">
        <v>316</v>
      </c>
      <c r="E184" s="230" t="s">
        <v>2</v>
      </c>
      <c r="F184" s="256"/>
      <c r="G184" s="256"/>
      <c r="H184" s="182">
        <f>0.3*G184</f>
        <v>0</v>
      </c>
      <c r="I184" s="183">
        <f>G184+H184</f>
        <v>0</v>
      </c>
      <c r="J184" s="184">
        <f>F184*I184</f>
        <v>0</v>
      </c>
    </row>
    <row r="185" spans="1:10" ht="12.75" hidden="1">
      <c r="A185" s="217" t="s">
        <v>236</v>
      </c>
      <c r="B185" s="230">
        <v>104344</v>
      </c>
      <c r="C185" s="230" t="s">
        <v>70</v>
      </c>
      <c r="D185" s="257" t="s">
        <v>317</v>
      </c>
      <c r="E185" s="230" t="s">
        <v>2</v>
      </c>
      <c r="F185" s="256"/>
      <c r="G185" s="256">
        <v>42.78</v>
      </c>
      <c r="H185" s="182">
        <f>0.3*G185</f>
        <v>12.834</v>
      </c>
      <c r="I185" s="183">
        <f>G185+H185</f>
        <v>55.614000000000004</v>
      </c>
      <c r="J185" s="184">
        <f>F185*I185</f>
        <v>0</v>
      </c>
    </row>
    <row r="186" spans="1:10" ht="39" hidden="1">
      <c r="A186" s="217" t="s">
        <v>310</v>
      </c>
      <c r="B186" s="230">
        <v>89753</v>
      </c>
      <c r="C186" s="230" t="s">
        <v>70</v>
      </c>
      <c r="D186" s="257" t="s">
        <v>427</v>
      </c>
      <c r="E186" s="230" t="s">
        <v>2</v>
      </c>
      <c r="F186" s="256"/>
      <c r="G186" s="256">
        <v>8.78</v>
      </c>
      <c r="H186" s="182">
        <f>0.3*G186</f>
        <v>2.634</v>
      </c>
      <c r="I186" s="183">
        <f>G186+H186</f>
        <v>11.414</v>
      </c>
      <c r="J186" s="184">
        <f>F186*I186</f>
        <v>0</v>
      </c>
    </row>
    <row r="187" spans="1:10" ht="39" hidden="1">
      <c r="A187" s="217" t="s">
        <v>311</v>
      </c>
      <c r="B187" s="230">
        <v>89778</v>
      </c>
      <c r="C187" s="230" t="s">
        <v>70</v>
      </c>
      <c r="D187" s="257" t="s">
        <v>428</v>
      </c>
      <c r="E187" s="230" t="s">
        <v>2</v>
      </c>
      <c r="F187" s="256"/>
      <c r="G187" s="256">
        <v>16.84</v>
      </c>
      <c r="H187" s="182">
        <f>0.3*G187</f>
        <v>5.052</v>
      </c>
      <c r="I187" s="183">
        <f>G187+H187</f>
        <v>21.892</v>
      </c>
      <c r="J187" s="184">
        <f>F187*I187</f>
        <v>0</v>
      </c>
    </row>
    <row r="188" spans="1:10" ht="26.25" hidden="1">
      <c r="A188" s="217" t="s">
        <v>465</v>
      </c>
      <c r="B188" s="230" t="s">
        <v>116</v>
      </c>
      <c r="C188" s="230" t="s">
        <v>70</v>
      </c>
      <c r="D188" s="255" t="s">
        <v>118</v>
      </c>
      <c r="E188" s="230" t="s">
        <v>2</v>
      </c>
      <c r="F188" s="256"/>
      <c r="G188" s="256"/>
      <c r="H188" s="182">
        <f t="shared" si="21"/>
        <v>0</v>
      </c>
      <c r="I188" s="183">
        <f t="shared" si="22"/>
        <v>0</v>
      </c>
      <c r="J188" s="184">
        <f t="shared" si="23"/>
        <v>0</v>
      </c>
    </row>
    <row r="189" spans="1:10" ht="12.75" hidden="1">
      <c r="A189" s="217" t="s">
        <v>463</v>
      </c>
      <c r="B189" s="230">
        <v>98052</v>
      </c>
      <c r="C189" s="230" t="s">
        <v>70</v>
      </c>
      <c r="D189" s="255" t="s">
        <v>350</v>
      </c>
      <c r="E189" s="230" t="s">
        <v>2</v>
      </c>
      <c r="F189" s="256"/>
      <c r="G189" s="256">
        <v>1922.99</v>
      </c>
      <c r="H189" s="182">
        <f t="shared" si="21"/>
        <v>576.8969999999999</v>
      </c>
      <c r="I189" s="183">
        <f t="shared" si="22"/>
        <v>2499.8869999999997</v>
      </c>
      <c r="J189" s="184">
        <f t="shared" si="23"/>
        <v>0</v>
      </c>
    </row>
    <row r="190" spans="1:10" ht="12.75" hidden="1">
      <c r="A190" s="217" t="s">
        <v>464</v>
      </c>
      <c r="B190" s="230">
        <v>180544</v>
      </c>
      <c r="C190" s="230" t="s">
        <v>314</v>
      </c>
      <c r="D190" s="255" t="s">
        <v>315</v>
      </c>
      <c r="E190" s="230" t="s">
        <v>2</v>
      </c>
      <c r="F190" s="256"/>
      <c r="G190" s="256">
        <v>3600.7</v>
      </c>
      <c r="H190" s="182">
        <f t="shared" si="21"/>
        <v>1080.2099999999998</v>
      </c>
      <c r="I190" s="183">
        <f t="shared" si="22"/>
        <v>4680.91</v>
      </c>
      <c r="J190" s="184">
        <f t="shared" si="23"/>
        <v>0</v>
      </c>
    </row>
    <row r="191" spans="1:10" ht="12.75" hidden="1">
      <c r="A191" s="217" t="s">
        <v>465</v>
      </c>
      <c r="B191" s="230">
        <v>98104</v>
      </c>
      <c r="C191" s="230" t="s">
        <v>70</v>
      </c>
      <c r="D191" s="255" t="s">
        <v>349</v>
      </c>
      <c r="E191" s="230" t="s">
        <v>2</v>
      </c>
      <c r="F191" s="256"/>
      <c r="G191" s="256">
        <v>375.97</v>
      </c>
      <c r="H191" s="182">
        <f t="shared" si="21"/>
        <v>112.79100000000001</v>
      </c>
      <c r="I191" s="183">
        <f t="shared" si="22"/>
        <v>488.761</v>
      </c>
      <c r="J191" s="184">
        <f>F191*I191</f>
        <v>0</v>
      </c>
    </row>
    <row r="192" spans="1:10" ht="12.75" hidden="1">
      <c r="A192" s="296" t="s">
        <v>58</v>
      </c>
      <c r="B192" s="297"/>
      <c r="C192" s="297"/>
      <c r="D192" s="297"/>
      <c r="E192" s="297"/>
      <c r="F192" s="297"/>
      <c r="G192" s="297"/>
      <c r="H192" s="297"/>
      <c r="I192" s="297"/>
      <c r="J192" s="189">
        <f>SUM(J168:J191)</f>
        <v>0</v>
      </c>
    </row>
    <row r="193" spans="1:10" ht="12.75" hidden="1">
      <c r="A193" s="101"/>
      <c r="B193" s="21"/>
      <c r="C193" s="21"/>
      <c r="D193" s="1"/>
      <c r="E193" s="5"/>
      <c r="F193" s="11"/>
      <c r="G193" s="11"/>
      <c r="H193" s="11"/>
      <c r="I193" s="11"/>
      <c r="J193" s="97"/>
    </row>
    <row r="194" spans="1:10" ht="12.75" hidden="1">
      <c r="A194" s="258" t="s">
        <v>57</v>
      </c>
      <c r="B194" s="173"/>
      <c r="C194" s="173"/>
      <c r="D194" s="174" t="s">
        <v>3</v>
      </c>
      <c r="E194" s="174"/>
      <c r="F194" s="175"/>
      <c r="G194" s="175"/>
      <c r="H194" s="175"/>
      <c r="I194" s="175"/>
      <c r="J194" s="176">
        <f>J211</f>
        <v>0</v>
      </c>
    </row>
    <row r="195" spans="1:10" ht="12.75" hidden="1">
      <c r="A195" s="190" t="s">
        <v>29</v>
      </c>
      <c r="B195" s="179">
        <v>86875</v>
      </c>
      <c r="C195" s="179" t="s">
        <v>70</v>
      </c>
      <c r="D195" s="255" t="s">
        <v>130</v>
      </c>
      <c r="E195" s="240" t="s">
        <v>2</v>
      </c>
      <c r="F195" s="210">
        <v>0</v>
      </c>
      <c r="G195" s="210">
        <v>274.36</v>
      </c>
      <c r="H195" s="182">
        <f aca="true" t="shared" si="24" ref="H195:H210">0.3*G195</f>
        <v>82.308</v>
      </c>
      <c r="I195" s="183">
        <f aca="true" t="shared" si="25" ref="I195:I210">G195+H195</f>
        <v>356.668</v>
      </c>
      <c r="J195" s="184">
        <f aca="true" t="shared" si="26" ref="J195:J210">F195*I195</f>
        <v>0</v>
      </c>
    </row>
    <row r="196" spans="1:10" ht="39" hidden="1">
      <c r="A196" s="190" t="s">
        <v>98</v>
      </c>
      <c r="B196" s="179">
        <v>89984</v>
      </c>
      <c r="C196" s="179" t="s">
        <v>70</v>
      </c>
      <c r="D196" s="255" t="s">
        <v>347</v>
      </c>
      <c r="E196" s="240" t="s">
        <v>2</v>
      </c>
      <c r="F196" s="210"/>
      <c r="G196" s="210">
        <v>63.02</v>
      </c>
      <c r="H196" s="182">
        <f aca="true" t="shared" si="27" ref="H196:H201">0.3*G196</f>
        <v>18.906</v>
      </c>
      <c r="I196" s="183">
        <f aca="true" t="shared" si="28" ref="I196:I201">G196+H196</f>
        <v>81.926</v>
      </c>
      <c r="J196" s="184">
        <f aca="true" t="shared" si="29" ref="J196:J201">F196*I196</f>
        <v>0</v>
      </c>
    </row>
    <row r="197" spans="1:10" ht="39" hidden="1">
      <c r="A197" s="190" t="s">
        <v>99</v>
      </c>
      <c r="B197" s="179">
        <v>95470</v>
      </c>
      <c r="C197" s="179" t="s">
        <v>70</v>
      </c>
      <c r="D197" s="255" t="s">
        <v>417</v>
      </c>
      <c r="E197" s="240" t="s">
        <v>2</v>
      </c>
      <c r="F197" s="210"/>
      <c r="G197" s="210">
        <v>302.48</v>
      </c>
      <c r="H197" s="182">
        <f t="shared" si="27"/>
        <v>90.744</v>
      </c>
      <c r="I197" s="183">
        <f t="shared" si="28"/>
        <v>393.22400000000005</v>
      </c>
      <c r="J197" s="184">
        <f t="shared" si="29"/>
        <v>0</v>
      </c>
    </row>
    <row r="198" spans="1:10" ht="39" hidden="1">
      <c r="A198" s="190" t="s">
        <v>100</v>
      </c>
      <c r="B198" s="179">
        <v>95472</v>
      </c>
      <c r="C198" s="179" t="s">
        <v>70</v>
      </c>
      <c r="D198" s="255" t="s">
        <v>418</v>
      </c>
      <c r="E198" s="240" t="s">
        <v>2</v>
      </c>
      <c r="F198" s="210"/>
      <c r="G198" s="210">
        <v>764.34</v>
      </c>
      <c r="H198" s="182">
        <f t="shared" si="27"/>
        <v>229.302</v>
      </c>
      <c r="I198" s="183">
        <f t="shared" si="28"/>
        <v>993.642</v>
      </c>
      <c r="J198" s="184">
        <f t="shared" si="29"/>
        <v>0</v>
      </c>
    </row>
    <row r="199" spans="1:10" ht="26.25" hidden="1">
      <c r="A199" s="190" t="s">
        <v>59</v>
      </c>
      <c r="B199" s="179">
        <v>100858</v>
      </c>
      <c r="C199" s="179" t="s">
        <v>70</v>
      </c>
      <c r="D199" s="255" t="s">
        <v>419</v>
      </c>
      <c r="E199" s="240" t="s">
        <v>2</v>
      </c>
      <c r="F199" s="210"/>
      <c r="G199" s="210">
        <v>677.3</v>
      </c>
      <c r="H199" s="182">
        <f t="shared" si="27"/>
        <v>203.18999999999997</v>
      </c>
      <c r="I199" s="183">
        <f t="shared" si="28"/>
        <v>880.4899999999999</v>
      </c>
      <c r="J199" s="184">
        <f t="shared" si="29"/>
        <v>0</v>
      </c>
    </row>
    <row r="200" spans="1:10" ht="52.5" hidden="1">
      <c r="A200" s="190" t="s">
        <v>60</v>
      </c>
      <c r="B200" s="179">
        <v>86939</v>
      </c>
      <c r="C200" s="179" t="s">
        <v>70</v>
      </c>
      <c r="D200" s="255" t="s">
        <v>420</v>
      </c>
      <c r="E200" s="240" t="s">
        <v>2</v>
      </c>
      <c r="F200" s="210"/>
      <c r="G200" s="210">
        <v>393.6</v>
      </c>
      <c r="H200" s="182">
        <f t="shared" si="27"/>
        <v>118.08</v>
      </c>
      <c r="I200" s="183">
        <f t="shared" si="28"/>
        <v>511.68</v>
      </c>
      <c r="J200" s="184">
        <f t="shared" si="29"/>
        <v>0</v>
      </c>
    </row>
    <row r="201" spans="1:10" ht="39" hidden="1">
      <c r="A201" s="190" t="s">
        <v>65</v>
      </c>
      <c r="B201" s="179">
        <v>86928</v>
      </c>
      <c r="C201" s="179" t="s">
        <v>70</v>
      </c>
      <c r="D201" s="255" t="s">
        <v>421</v>
      </c>
      <c r="E201" s="240" t="s">
        <v>2</v>
      </c>
      <c r="F201" s="210"/>
      <c r="G201" s="210">
        <v>333.6</v>
      </c>
      <c r="H201" s="182">
        <f t="shared" si="27"/>
        <v>100.08</v>
      </c>
      <c r="I201" s="183">
        <f t="shared" si="28"/>
        <v>433.68</v>
      </c>
      <c r="J201" s="184">
        <f t="shared" si="29"/>
        <v>0</v>
      </c>
    </row>
    <row r="202" spans="1:10" ht="12.75" hidden="1">
      <c r="A202" s="190" t="s">
        <v>103</v>
      </c>
      <c r="B202" s="179">
        <v>86914</v>
      </c>
      <c r="C202" s="179" t="s">
        <v>70</v>
      </c>
      <c r="D202" s="255" t="s">
        <v>131</v>
      </c>
      <c r="E202" s="240" t="s">
        <v>2</v>
      </c>
      <c r="F202" s="210"/>
      <c r="G202" s="210">
        <v>29.23</v>
      </c>
      <c r="H202" s="182">
        <f t="shared" si="24"/>
        <v>8.769</v>
      </c>
      <c r="I202" s="183">
        <f t="shared" si="25"/>
        <v>37.999</v>
      </c>
      <c r="J202" s="184">
        <f t="shared" si="26"/>
        <v>0</v>
      </c>
    </row>
    <row r="203" spans="1:10" ht="12.75" hidden="1">
      <c r="A203" s="190" t="s">
        <v>102</v>
      </c>
      <c r="B203" s="179">
        <v>86909</v>
      </c>
      <c r="C203" s="179" t="s">
        <v>70</v>
      </c>
      <c r="D203" s="255" t="s">
        <v>194</v>
      </c>
      <c r="E203" s="259" t="s">
        <v>2</v>
      </c>
      <c r="F203" s="224"/>
      <c r="G203" s="224">
        <v>75.22</v>
      </c>
      <c r="H203" s="182">
        <f t="shared" si="24"/>
        <v>22.566</v>
      </c>
      <c r="I203" s="183">
        <f t="shared" si="25"/>
        <v>97.786</v>
      </c>
      <c r="J203" s="184">
        <f t="shared" si="26"/>
        <v>0</v>
      </c>
    </row>
    <row r="204" spans="1:10" ht="52.5" hidden="1">
      <c r="A204" s="190" t="s">
        <v>66</v>
      </c>
      <c r="B204" s="179">
        <v>93442</v>
      </c>
      <c r="C204" s="179" t="s">
        <v>70</v>
      </c>
      <c r="D204" s="255" t="s">
        <v>422</v>
      </c>
      <c r="E204" s="259" t="s">
        <v>2</v>
      </c>
      <c r="F204" s="224"/>
      <c r="G204" s="224">
        <v>1392.95</v>
      </c>
      <c r="H204" s="182">
        <f t="shared" si="24"/>
        <v>417.885</v>
      </c>
      <c r="I204" s="183">
        <f t="shared" si="25"/>
        <v>1810.835</v>
      </c>
      <c r="J204" s="184">
        <f t="shared" si="26"/>
        <v>0</v>
      </c>
    </row>
    <row r="205" spans="1:10" ht="12.75" hidden="1">
      <c r="A205" s="190" t="s">
        <v>375</v>
      </c>
      <c r="B205" s="179">
        <v>190218</v>
      </c>
      <c r="C205" s="179" t="s">
        <v>314</v>
      </c>
      <c r="D205" s="255" t="s">
        <v>348</v>
      </c>
      <c r="E205" s="259" t="s">
        <v>2</v>
      </c>
      <c r="F205" s="224"/>
      <c r="G205" s="224">
        <v>21.48</v>
      </c>
      <c r="H205" s="182">
        <f t="shared" si="24"/>
        <v>6.444</v>
      </c>
      <c r="I205" s="183">
        <f t="shared" si="25"/>
        <v>27.924</v>
      </c>
      <c r="J205" s="184">
        <f t="shared" si="26"/>
        <v>0</v>
      </c>
    </row>
    <row r="206" spans="1:10" ht="27.75" customHeight="1" hidden="1">
      <c r="A206" s="190" t="s">
        <v>376</v>
      </c>
      <c r="B206" s="179">
        <v>9535</v>
      </c>
      <c r="C206" s="179" t="s">
        <v>70</v>
      </c>
      <c r="D206" s="255" t="s">
        <v>240</v>
      </c>
      <c r="E206" s="259" t="s">
        <v>2</v>
      </c>
      <c r="F206" s="224">
        <v>0</v>
      </c>
      <c r="G206" s="224">
        <v>65.83</v>
      </c>
      <c r="H206" s="182">
        <f t="shared" si="24"/>
        <v>19.749</v>
      </c>
      <c r="I206" s="183">
        <f t="shared" si="25"/>
        <v>85.579</v>
      </c>
      <c r="J206" s="184">
        <f t="shared" si="26"/>
        <v>0</v>
      </c>
    </row>
    <row r="207" spans="1:10" ht="12.75" hidden="1">
      <c r="A207" s="190" t="s">
        <v>377</v>
      </c>
      <c r="B207" s="179">
        <v>95471</v>
      </c>
      <c r="C207" s="179" t="s">
        <v>70</v>
      </c>
      <c r="D207" s="255" t="s">
        <v>239</v>
      </c>
      <c r="E207" s="259" t="s">
        <v>2</v>
      </c>
      <c r="F207" s="224">
        <v>0</v>
      </c>
      <c r="G207" s="224">
        <v>585.71</v>
      </c>
      <c r="H207" s="182">
        <f t="shared" si="24"/>
        <v>175.713</v>
      </c>
      <c r="I207" s="183">
        <f t="shared" si="25"/>
        <v>761.423</v>
      </c>
      <c r="J207" s="184">
        <f t="shared" si="26"/>
        <v>0</v>
      </c>
    </row>
    <row r="208" spans="1:10" ht="26.25" hidden="1">
      <c r="A208" s="190" t="s">
        <v>378</v>
      </c>
      <c r="B208" s="179">
        <v>86888</v>
      </c>
      <c r="C208" s="179" t="s">
        <v>70</v>
      </c>
      <c r="D208" s="255" t="s">
        <v>306</v>
      </c>
      <c r="E208" s="259" t="s">
        <v>2</v>
      </c>
      <c r="F208" s="224">
        <v>0</v>
      </c>
      <c r="G208" s="224">
        <v>342.55</v>
      </c>
      <c r="H208" s="182">
        <f t="shared" si="24"/>
        <v>102.765</v>
      </c>
      <c r="I208" s="183">
        <f t="shared" si="25"/>
        <v>445.315</v>
      </c>
      <c r="J208" s="184">
        <f t="shared" si="26"/>
        <v>0</v>
      </c>
    </row>
    <row r="209" spans="1:10" ht="12.75" hidden="1">
      <c r="A209" s="190" t="s">
        <v>379</v>
      </c>
      <c r="B209" s="179">
        <v>190304</v>
      </c>
      <c r="C209" s="179" t="s">
        <v>314</v>
      </c>
      <c r="D209" s="255" t="s">
        <v>320</v>
      </c>
      <c r="E209" s="259" t="s">
        <v>2</v>
      </c>
      <c r="F209" s="224">
        <v>0</v>
      </c>
      <c r="G209" s="224">
        <v>658.63</v>
      </c>
      <c r="H209" s="182">
        <f t="shared" si="24"/>
        <v>197.589</v>
      </c>
      <c r="I209" s="183">
        <f t="shared" si="25"/>
        <v>856.219</v>
      </c>
      <c r="J209" s="184">
        <f t="shared" si="26"/>
        <v>0</v>
      </c>
    </row>
    <row r="210" spans="1:10" ht="52.5" hidden="1">
      <c r="A210" s="190" t="s">
        <v>380</v>
      </c>
      <c r="B210" s="179">
        <v>86939</v>
      </c>
      <c r="C210" s="179" t="s">
        <v>70</v>
      </c>
      <c r="D210" s="255" t="s">
        <v>319</v>
      </c>
      <c r="E210" s="259" t="s">
        <v>2</v>
      </c>
      <c r="F210" s="224">
        <v>0</v>
      </c>
      <c r="G210" s="224">
        <v>272.15</v>
      </c>
      <c r="H210" s="182">
        <f t="shared" si="24"/>
        <v>81.645</v>
      </c>
      <c r="I210" s="183">
        <f t="shared" si="25"/>
        <v>353.79499999999996</v>
      </c>
      <c r="J210" s="184">
        <f t="shared" si="26"/>
        <v>0</v>
      </c>
    </row>
    <row r="211" spans="1:10" ht="12.75" hidden="1">
      <c r="A211" s="296" t="s">
        <v>62</v>
      </c>
      <c r="B211" s="297"/>
      <c r="C211" s="297"/>
      <c r="D211" s="297"/>
      <c r="E211" s="297"/>
      <c r="F211" s="297"/>
      <c r="G211" s="297"/>
      <c r="H211" s="297"/>
      <c r="I211" s="297"/>
      <c r="J211" s="189">
        <f>SUM(J195:J210)</f>
        <v>0</v>
      </c>
    </row>
    <row r="212" spans="1:10" ht="12.75" hidden="1">
      <c r="A212" s="98"/>
      <c r="B212" s="14"/>
      <c r="C212" s="14"/>
      <c r="D212" s="14"/>
      <c r="E212" s="14"/>
      <c r="F212" s="14"/>
      <c r="G212" s="14"/>
      <c r="H212" s="14"/>
      <c r="I212" s="14"/>
      <c r="J212" s="99"/>
    </row>
    <row r="213" spans="1:10" ht="19.5" customHeight="1">
      <c r="A213" s="172" t="s">
        <v>51</v>
      </c>
      <c r="B213" s="173"/>
      <c r="C213" s="173"/>
      <c r="D213" s="174" t="s">
        <v>123</v>
      </c>
      <c r="E213" s="174"/>
      <c r="F213" s="175"/>
      <c r="G213" s="175"/>
      <c r="H213" s="175"/>
      <c r="I213" s="175"/>
      <c r="J213" s="176">
        <f>J256</f>
        <v>9313.750058162284</v>
      </c>
    </row>
    <row r="214" spans="1:10" ht="12.75">
      <c r="A214" s="198"/>
      <c r="B214" s="260"/>
      <c r="C214" s="260"/>
      <c r="D214" s="261" t="s">
        <v>105</v>
      </c>
      <c r="E214" s="261"/>
      <c r="F214" s="262"/>
      <c r="G214" s="262"/>
      <c r="H214" s="182"/>
      <c r="I214" s="183"/>
      <c r="J214" s="184"/>
    </row>
    <row r="215" spans="1:10" ht="12.75">
      <c r="A215" s="190" t="s">
        <v>25</v>
      </c>
      <c r="B215" s="238">
        <v>101875</v>
      </c>
      <c r="C215" s="219" t="s">
        <v>70</v>
      </c>
      <c r="D215" s="263" t="s">
        <v>321</v>
      </c>
      <c r="E215" s="178" t="s">
        <v>2</v>
      </c>
      <c r="F215" s="210">
        <v>1</v>
      </c>
      <c r="G215" s="210">
        <v>358.44</v>
      </c>
      <c r="H215" s="182">
        <f>$G$5*G215</f>
        <v>107.18138269725804</v>
      </c>
      <c r="I215" s="183">
        <f aca="true" t="shared" si="30" ref="I215:I220">G215+H215</f>
        <v>465.621382697258</v>
      </c>
      <c r="J215" s="184">
        <f aca="true" t="shared" si="31" ref="J215:J220">F215*I215</f>
        <v>465.621382697258</v>
      </c>
    </row>
    <row r="216" spans="1:10" ht="26.25" hidden="1">
      <c r="A216" s="190" t="s">
        <v>101</v>
      </c>
      <c r="B216" s="219">
        <v>93653</v>
      </c>
      <c r="C216" s="219" t="s">
        <v>70</v>
      </c>
      <c r="D216" s="180" t="s">
        <v>431</v>
      </c>
      <c r="E216" s="181" t="s">
        <v>2</v>
      </c>
      <c r="F216" s="210"/>
      <c r="G216" s="210">
        <v>11.17</v>
      </c>
      <c r="H216" s="182">
        <f aca="true" t="shared" si="32" ref="H216:H228">$G$5*G216</f>
        <v>3.3400737772803604</v>
      </c>
      <c r="I216" s="183">
        <f t="shared" si="30"/>
        <v>14.510073777280361</v>
      </c>
      <c r="J216" s="184">
        <f t="shared" si="31"/>
        <v>0</v>
      </c>
    </row>
    <row r="217" spans="1:10" ht="26.25" hidden="1">
      <c r="A217" s="190" t="s">
        <v>479</v>
      </c>
      <c r="B217" s="219">
        <v>93654</v>
      </c>
      <c r="C217" s="219" t="s">
        <v>70</v>
      </c>
      <c r="D217" s="180" t="s">
        <v>432</v>
      </c>
      <c r="E217" s="181" t="s">
        <v>2</v>
      </c>
      <c r="F217" s="210"/>
      <c r="G217" s="210">
        <v>11.72</v>
      </c>
      <c r="H217" s="182">
        <f t="shared" si="32"/>
        <v>3.5045357806379434</v>
      </c>
      <c r="I217" s="183">
        <f t="shared" si="30"/>
        <v>15.224535780637943</v>
      </c>
      <c r="J217" s="184">
        <f t="shared" si="31"/>
        <v>0</v>
      </c>
    </row>
    <row r="218" spans="1:10" ht="26.25">
      <c r="A218" s="190" t="s">
        <v>479</v>
      </c>
      <c r="B218" s="219">
        <v>93656</v>
      </c>
      <c r="C218" s="219" t="s">
        <v>70</v>
      </c>
      <c r="D218" s="180" t="s">
        <v>488</v>
      </c>
      <c r="E218" s="264" t="s">
        <v>2</v>
      </c>
      <c r="F218" s="210">
        <v>1</v>
      </c>
      <c r="G218" s="210">
        <v>12.83</v>
      </c>
      <c r="H218" s="182">
        <f t="shared" si="32"/>
        <v>3.8364500055959736</v>
      </c>
      <c r="I218" s="183">
        <f t="shared" si="30"/>
        <v>16.666450005595973</v>
      </c>
      <c r="J218" s="184">
        <f t="shared" si="31"/>
        <v>16.666450005595973</v>
      </c>
    </row>
    <row r="219" spans="1:10" ht="26.25">
      <c r="A219" s="190" t="s">
        <v>480</v>
      </c>
      <c r="B219" s="219">
        <v>93665</v>
      </c>
      <c r="C219" s="219" t="s">
        <v>70</v>
      </c>
      <c r="D219" s="180" t="s">
        <v>433</v>
      </c>
      <c r="E219" s="264" t="s">
        <v>2</v>
      </c>
      <c r="F219" s="210">
        <v>1</v>
      </c>
      <c r="G219" s="210">
        <v>64.14</v>
      </c>
      <c r="H219" s="182">
        <f t="shared" si="32"/>
        <v>19.179259809737</v>
      </c>
      <c r="I219" s="183">
        <f t="shared" si="30"/>
        <v>83.319259809737</v>
      </c>
      <c r="J219" s="184">
        <f t="shared" si="31"/>
        <v>83.319259809737</v>
      </c>
    </row>
    <row r="220" spans="1:10" ht="12.75" hidden="1">
      <c r="A220" s="190" t="s">
        <v>375</v>
      </c>
      <c r="B220" s="219">
        <v>171034</v>
      </c>
      <c r="C220" s="219" t="s">
        <v>314</v>
      </c>
      <c r="D220" s="263" t="s">
        <v>322</v>
      </c>
      <c r="E220" s="178" t="s">
        <v>2</v>
      </c>
      <c r="F220" s="210"/>
      <c r="G220" s="210">
        <v>82.66</v>
      </c>
      <c r="H220" s="182">
        <f t="shared" si="32"/>
        <v>24.71714399552324</v>
      </c>
      <c r="I220" s="183">
        <f t="shared" si="30"/>
        <v>107.37714399552324</v>
      </c>
      <c r="J220" s="184">
        <f t="shared" si="31"/>
        <v>0</v>
      </c>
    </row>
    <row r="221" spans="1:10" ht="12.75">
      <c r="A221" s="190"/>
      <c r="B221" s="265"/>
      <c r="C221" s="265"/>
      <c r="D221" s="222" t="s">
        <v>93</v>
      </c>
      <c r="E221" s="201"/>
      <c r="F221" s="202"/>
      <c r="G221" s="266"/>
      <c r="H221" s="182">
        <f t="shared" si="32"/>
        <v>0</v>
      </c>
      <c r="I221" s="183"/>
      <c r="J221" s="184"/>
    </row>
    <row r="222" spans="1:10" ht="12.75">
      <c r="A222" s="190" t="s">
        <v>481</v>
      </c>
      <c r="B222" s="218">
        <v>91834</v>
      </c>
      <c r="C222" s="218" t="s">
        <v>70</v>
      </c>
      <c r="D222" s="192" t="s">
        <v>122</v>
      </c>
      <c r="E222" s="218" t="s">
        <v>1</v>
      </c>
      <c r="F222" s="267">
        <v>80</v>
      </c>
      <c r="G222" s="267">
        <v>9.11</v>
      </c>
      <c r="H222" s="182">
        <f t="shared" si="32"/>
        <v>2.7240888192501416</v>
      </c>
      <c r="I222" s="183">
        <f aca="true" t="shared" si="33" ref="I222:I228">G222+H222</f>
        <v>11.834088819250141</v>
      </c>
      <c r="J222" s="184">
        <f aca="true" t="shared" si="34" ref="J222:J228">F222*I222</f>
        <v>946.7271055400113</v>
      </c>
    </row>
    <row r="223" spans="1:10" ht="12.75" hidden="1">
      <c r="A223" s="190" t="s">
        <v>466</v>
      </c>
      <c r="B223" s="218">
        <v>91836</v>
      </c>
      <c r="C223" s="218" t="s">
        <v>70</v>
      </c>
      <c r="D223" s="192" t="s">
        <v>241</v>
      </c>
      <c r="E223" s="218" t="s">
        <v>1</v>
      </c>
      <c r="F223" s="267"/>
      <c r="G223" s="267">
        <v>12.17</v>
      </c>
      <c r="H223" s="182">
        <f t="shared" si="32"/>
        <v>3.6390956015668743</v>
      </c>
      <c r="I223" s="183">
        <f t="shared" si="33"/>
        <v>15.809095601566874</v>
      </c>
      <c r="J223" s="184">
        <f t="shared" si="34"/>
        <v>0</v>
      </c>
    </row>
    <row r="224" spans="1:10" ht="12.75" hidden="1">
      <c r="A224" s="190" t="s">
        <v>154</v>
      </c>
      <c r="B224" s="218">
        <v>170630</v>
      </c>
      <c r="C224" s="218" t="s">
        <v>314</v>
      </c>
      <c r="D224" s="192" t="s">
        <v>323</v>
      </c>
      <c r="E224" s="218" t="s">
        <v>1</v>
      </c>
      <c r="F224" s="267"/>
      <c r="G224" s="267"/>
      <c r="H224" s="182">
        <f t="shared" si="32"/>
        <v>0</v>
      </c>
      <c r="I224" s="183">
        <f t="shared" si="33"/>
        <v>0</v>
      </c>
      <c r="J224" s="184">
        <f t="shared" si="34"/>
        <v>0</v>
      </c>
    </row>
    <row r="225" spans="1:10" ht="12.75" hidden="1">
      <c r="A225" s="190" t="s">
        <v>154</v>
      </c>
      <c r="B225" s="191">
        <v>91941</v>
      </c>
      <c r="C225" s="191" t="s">
        <v>70</v>
      </c>
      <c r="D225" s="192" t="s">
        <v>324</v>
      </c>
      <c r="E225" s="218" t="s">
        <v>2</v>
      </c>
      <c r="F225" s="267"/>
      <c r="G225" s="267"/>
      <c r="H225" s="182">
        <f t="shared" si="32"/>
        <v>0</v>
      </c>
      <c r="I225" s="183">
        <f t="shared" si="33"/>
        <v>0</v>
      </c>
      <c r="J225" s="184">
        <f t="shared" si="34"/>
        <v>0</v>
      </c>
    </row>
    <row r="226" spans="1:10" ht="12.75">
      <c r="A226" s="190" t="s">
        <v>482</v>
      </c>
      <c r="B226" s="191">
        <v>91940</v>
      </c>
      <c r="C226" s="191" t="s">
        <v>70</v>
      </c>
      <c r="D226" s="192" t="s">
        <v>325</v>
      </c>
      <c r="E226" s="218" t="s">
        <v>2</v>
      </c>
      <c r="F226" s="267">
        <v>1</v>
      </c>
      <c r="G226" s="267">
        <v>14.5</v>
      </c>
      <c r="H226" s="182">
        <f t="shared" si="32"/>
        <v>4.335816452154452</v>
      </c>
      <c r="I226" s="183">
        <f t="shared" si="33"/>
        <v>18.835816452154454</v>
      </c>
      <c r="J226" s="184">
        <f t="shared" si="34"/>
        <v>18.835816452154454</v>
      </c>
    </row>
    <row r="227" spans="1:10" ht="12.75" hidden="1">
      <c r="A227" s="190" t="s">
        <v>171</v>
      </c>
      <c r="B227" s="191">
        <v>91939</v>
      </c>
      <c r="C227" s="191" t="s">
        <v>70</v>
      </c>
      <c r="D227" s="192" t="s">
        <v>326</v>
      </c>
      <c r="E227" s="218" t="s">
        <v>2</v>
      </c>
      <c r="F227" s="267"/>
      <c r="G227" s="267"/>
      <c r="H227" s="182">
        <f t="shared" si="32"/>
        <v>0</v>
      </c>
      <c r="I227" s="183">
        <f t="shared" si="33"/>
        <v>0</v>
      </c>
      <c r="J227" s="184">
        <f t="shared" si="34"/>
        <v>0</v>
      </c>
    </row>
    <row r="228" spans="1:10" ht="12.75">
      <c r="A228" s="190" t="s">
        <v>483</v>
      </c>
      <c r="B228" s="191">
        <v>91937</v>
      </c>
      <c r="C228" s="191" t="s">
        <v>70</v>
      </c>
      <c r="D228" s="192" t="s">
        <v>121</v>
      </c>
      <c r="E228" s="218" t="s">
        <v>2</v>
      </c>
      <c r="F228" s="267">
        <v>12</v>
      </c>
      <c r="G228" s="267">
        <v>11.34</v>
      </c>
      <c r="H228" s="182">
        <f t="shared" si="32"/>
        <v>3.3909074874090677</v>
      </c>
      <c r="I228" s="183">
        <f t="shared" si="33"/>
        <v>14.730907487409068</v>
      </c>
      <c r="J228" s="184">
        <f t="shared" si="34"/>
        <v>176.7708898489088</v>
      </c>
    </row>
    <row r="229" spans="1:10" ht="12.75">
      <c r="A229" s="190"/>
      <c r="B229" s="265"/>
      <c r="C229" s="265"/>
      <c r="D229" s="222" t="s">
        <v>94</v>
      </c>
      <c r="E229" s="218"/>
      <c r="F229" s="207"/>
      <c r="G229" s="207"/>
      <c r="H229" s="207"/>
      <c r="I229" s="207"/>
      <c r="J229" s="184"/>
    </row>
    <row r="230" spans="1:10" ht="39">
      <c r="A230" s="190"/>
      <c r="B230" s="265"/>
      <c r="C230" s="265"/>
      <c r="D230" s="220" t="s">
        <v>95</v>
      </c>
      <c r="E230" s="218"/>
      <c r="F230" s="267"/>
      <c r="G230" s="267"/>
      <c r="H230" s="267"/>
      <c r="I230" s="202"/>
      <c r="J230" s="184"/>
    </row>
    <row r="231" spans="1:10" ht="12.75" hidden="1">
      <c r="A231" s="190" t="s">
        <v>378</v>
      </c>
      <c r="B231" s="218">
        <v>91925</v>
      </c>
      <c r="C231" s="218" t="s">
        <v>70</v>
      </c>
      <c r="D231" s="192" t="s">
        <v>195</v>
      </c>
      <c r="E231" s="218" t="s">
        <v>1</v>
      </c>
      <c r="F231" s="267"/>
      <c r="G231" s="267">
        <v>3.45</v>
      </c>
      <c r="H231" s="182">
        <f>0.3*G231</f>
        <v>1.035</v>
      </c>
      <c r="I231" s="183">
        <f aca="true" t="shared" si="35" ref="I231:I237">G231+H231</f>
        <v>4.485</v>
      </c>
      <c r="J231" s="184">
        <f aca="true" t="shared" si="36" ref="J231:J237">F231*I231</f>
        <v>0</v>
      </c>
    </row>
    <row r="232" spans="1:10" ht="12.75" hidden="1">
      <c r="A232" s="190" t="s">
        <v>379</v>
      </c>
      <c r="B232" s="218">
        <v>91926</v>
      </c>
      <c r="C232" s="218" t="s">
        <v>70</v>
      </c>
      <c r="D232" s="192" t="s">
        <v>96</v>
      </c>
      <c r="E232" s="218" t="s">
        <v>1</v>
      </c>
      <c r="F232" s="267"/>
      <c r="G232" s="267">
        <v>4.11</v>
      </c>
      <c r="H232" s="182">
        <f>0.3*G232</f>
        <v>1.233</v>
      </c>
      <c r="I232" s="183">
        <f t="shared" si="35"/>
        <v>5.343</v>
      </c>
      <c r="J232" s="184">
        <f t="shared" si="36"/>
        <v>0</v>
      </c>
    </row>
    <row r="233" spans="1:10" ht="12.75">
      <c r="A233" s="190" t="s">
        <v>484</v>
      </c>
      <c r="B233" s="218">
        <v>91928</v>
      </c>
      <c r="C233" s="218" t="s">
        <v>70</v>
      </c>
      <c r="D233" s="192" t="s">
        <v>242</v>
      </c>
      <c r="E233" s="218" t="s">
        <v>1</v>
      </c>
      <c r="F233" s="267">
        <v>156.3</v>
      </c>
      <c r="G233" s="267">
        <v>6.36</v>
      </c>
      <c r="H233" s="182">
        <f>$G$5*G233</f>
        <v>1.9017788024622286</v>
      </c>
      <c r="I233" s="183">
        <f t="shared" si="35"/>
        <v>8.26177880246223</v>
      </c>
      <c r="J233" s="184">
        <f t="shared" si="36"/>
        <v>1291.3160268248466</v>
      </c>
    </row>
    <row r="234" spans="1:10" ht="18" customHeight="1" hidden="1">
      <c r="A234" s="190" t="s">
        <v>172</v>
      </c>
      <c r="B234" s="218">
        <v>91930</v>
      </c>
      <c r="C234" s="218" t="s">
        <v>70</v>
      </c>
      <c r="D234" s="192" t="s">
        <v>243</v>
      </c>
      <c r="E234" s="218" t="s">
        <v>1</v>
      </c>
      <c r="F234" s="267"/>
      <c r="G234" s="267"/>
      <c r="H234" s="182">
        <f aca="true" t="shared" si="37" ref="H234:H253">$G$5*G234</f>
        <v>0</v>
      </c>
      <c r="I234" s="183">
        <f t="shared" si="35"/>
        <v>0</v>
      </c>
      <c r="J234" s="184">
        <f t="shared" si="36"/>
        <v>0</v>
      </c>
    </row>
    <row r="235" spans="1:10" ht="12.75" hidden="1">
      <c r="A235" s="190" t="s">
        <v>467</v>
      </c>
      <c r="B235" s="218">
        <v>91935</v>
      </c>
      <c r="C235" s="218" t="s">
        <v>70</v>
      </c>
      <c r="D235" s="192" t="s">
        <v>327</v>
      </c>
      <c r="E235" s="218" t="s">
        <v>1</v>
      </c>
      <c r="F235" s="267"/>
      <c r="G235" s="267">
        <v>24.09</v>
      </c>
      <c r="H235" s="182">
        <f t="shared" si="37"/>
        <v>7.20343574706212</v>
      </c>
      <c r="I235" s="183">
        <f>G235+H235</f>
        <v>31.29343574706212</v>
      </c>
      <c r="J235" s="184">
        <f>F235*I235</f>
        <v>0</v>
      </c>
    </row>
    <row r="236" spans="1:10" ht="12.75" hidden="1">
      <c r="A236" s="190" t="s">
        <v>254</v>
      </c>
      <c r="B236" s="218">
        <v>92983</v>
      </c>
      <c r="C236" s="218" t="s">
        <v>70</v>
      </c>
      <c r="D236" s="192" t="s">
        <v>244</v>
      </c>
      <c r="E236" s="218" t="s">
        <v>1</v>
      </c>
      <c r="F236" s="267"/>
      <c r="G236" s="267"/>
      <c r="H236" s="182">
        <f t="shared" si="37"/>
        <v>0</v>
      </c>
      <c r="I236" s="183">
        <f t="shared" si="35"/>
        <v>0</v>
      </c>
      <c r="J236" s="184">
        <f t="shared" si="36"/>
        <v>0</v>
      </c>
    </row>
    <row r="237" spans="1:10" ht="12.75" hidden="1">
      <c r="A237" s="190" t="s">
        <v>255</v>
      </c>
      <c r="B237" s="218">
        <v>92987</v>
      </c>
      <c r="C237" s="218" t="s">
        <v>70</v>
      </c>
      <c r="D237" s="192" t="s">
        <v>245</v>
      </c>
      <c r="E237" s="218" t="s">
        <v>1</v>
      </c>
      <c r="F237" s="267"/>
      <c r="G237" s="267"/>
      <c r="H237" s="182">
        <f t="shared" si="37"/>
        <v>0</v>
      </c>
      <c r="I237" s="183">
        <f t="shared" si="35"/>
        <v>0</v>
      </c>
      <c r="J237" s="184">
        <f t="shared" si="36"/>
        <v>0</v>
      </c>
    </row>
    <row r="238" spans="1:10" ht="12.75" hidden="1">
      <c r="A238" s="206"/>
      <c r="B238" s="265"/>
      <c r="C238" s="265"/>
      <c r="D238" s="222" t="s">
        <v>97</v>
      </c>
      <c r="E238" s="218"/>
      <c r="F238" s="207"/>
      <c r="G238" s="207"/>
      <c r="H238" s="182">
        <f t="shared" si="37"/>
        <v>0</v>
      </c>
      <c r="I238" s="223"/>
      <c r="J238" s="184"/>
    </row>
    <row r="239" spans="1:10" ht="26.25" hidden="1">
      <c r="A239" s="206" t="s">
        <v>252</v>
      </c>
      <c r="B239" s="191">
        <v>92000</v>
      </c>
      <c r="C239" s="191" t="s">
        <v>70</v>
      </c>
      <c r="D239" s="255" t="s">
        <v>328</v>
      </c>
      <c r="E239" s="218" t="s">
        <v>2</v>
      </c>
      <c r="F239" s="207"/>
      <c r="G239" s="207"/>
      <c r="H239" s="182">
        <f t="shared" si="37"/>
        <v>0</v>
      </c>
      <c r="I239" s="183">
        <f>G239+H239</f>
        <v>0</v>
      </c>
      <c r="J239" s="184">
        <f>F239*I239</f>
        <v>0</v>
      </c>
    </row>
    <row r="240" spans="1:10" ht="26.25" hidden="1">
      <c r="A240" s="206" t="s">
        <v>468</v>
      </c>
      <c r="B240" s="191">
        <v>91996</v>
      </c>
      <c r="C240" s="191" t="s">
        <v>70</v>
      </c>
      <c r="D240" s="255" t="s">
        <v>331</v>
      </c>
      <c r="E240" s="218" t="s">
        <v>2</v>
      </c>
      <c r="F240" s="207"/>
      <c r="G240" s="207">
        <v>28.93</v>
      </c>
      <c r="H240" s="182">
        <f t="shared" si="37"/>
        <v>8.650701376608847</v>
      </c>
      <c r="I240" s="183">
        <f>G240+H240</f>
        <v>37.58070137660884</v>
      </c>
      <c r="J240" s="184">
        <f>F240*I240</f>
        <v>0</v>
      </c>
    </row>
    <row r="241" spans="1:10" ht="26.25" hidden="1">
      <c r="A241" s="206" t="s">
        <v>255</v>
      </c>
      <c r="B241" s="191">
        <v>91922</v>
      </c>
      <c r="C241" s="191" t="s">
        <v>70</v>
      </c>
      <c r="D241" s="255" t="s">
        <v>329</v>
      </c>
      <c r="E241" s="218" t="s">
        <v>2</v>
      </c>
      <c r="F241" s="207"/>
      <c r="G241" s="207"/>
      <c r="H241" s="182">
        <f t="shared" si="37"/>
        <v>0</v>
      </c>
      <c r="I241" s="183">
        <f>G241+H241</f>
        <v>0</v>
      </c>
      <c r="J241" s="184">
        <f>F241*I241</f>
        <v>0</v>
      </c>
    </row>
    <row r="242" spans="1:10" ht="12.75" hidden="1">
      <c r="A242" s="206" t="s">
        <v>256</v>
      </c>
      <c r="B242" s="191">
        <v>98307</v>
      </c>
      <c r="C242" s="191" t="s">
        <v>70</v>
      </c>
      <c r="D242" s="255" t="s">
        <v>334</v>
      </c>
      <c r="E242" s="218" t="s">
        <v>2</v>
      </c>
      <c r="F242" s="207"/>
      <c r="G242" s="207"/>
      <c r="H242" s="182">
        <f t="shared" si="37"/>
        <v>0</v>
      </c>
      <c r="I242" s="183">
        <f>G242+H242</f>
        <v>0</v>
      </c>
      <c r="J242" s="184">
        <f>F242*I242</f>
        <v>0</v>
      </c>
    </row>
    <row r="243" spans="1:10" ht="26.25" hidden="1">
      <c r="A243" s="206" t="s">
        <v>469</v>
      </c>
      <c r="B243" s="191">
        <v>92023</v>
      </c>
      <c r="C243" s="191" t="s">
        <v>70</v>
      </c>
      <c r="D243" s="255" t="s">
        <v>330</v>
      </c>
      <c r="E243" s="218" t="s">
        <v>2</v>
      </c>
      <c r="F243" s="207"/>
      <c r="G243" s="207">
        <v>43.1</v>
      </c>
      <c r="H243" s="182">
        <f t="shared" si="37"/>
        <v>12.88784062674875</v>
      </c>
      <c r="I243" s="183">
        <f>G243+H243</f>
        <v>55.98784062674875</v>
      </c>
      <c r="J243" s="184">
        <f>F243*I243</f>
        <v>0</v>
      </c>
    </row>
    <row r="244" spans="1:10" ht="12.75" hidden="1">
      <c r="A244" s="206" t="s">
        <v>256</v>
      </c>
      <c r="B244" s="191">
        <v>91994</v>
      </c>
      <c r="C244" s="191" t="s">
        <v>70</v>
      </c>
      <c r="D244" s="192" t="s">
        <v>120</v>
      </c>
      <c r="E244" s="218" t="s">
        <v>2</v>
      </c>
      <c r="F244" s="207"/>
      <c r="G244" s="207"/>
      <c r="H244" s="182">
        <f t="shared" si="37"/>
        <v>0</v>
      </c>
      <c r="I244" s="183">
        <f aca="true" t="shared" si="38" ref="I244:I255">G244+H244</f>
        <v>0</v>
      </c>
      <c r="J244" s="184">
        <f aca="true" t="shared" si="39" ref="J244:J255">F244*I244</f>
        <v>0</v>
      </c>
    </row>
    <row r="245" spans="1:10" ht="12.75" hidden="1">
      <c r="A245" s="206" t="s">
        <v>257</v>
      </c>
      <c r="B245" s="191">
        <v>91997</v>
      </c>
      <c r="C245" s="191" t="s">
        <v>70</v>
      </c>
      <c r="D245" s="192" t="s">
        <v>246</v>
      </c>
      <c r="E245" s="218" t="s">
        <v>2</v>
      </c>
      <c r="F245" s="207"/>
      <c r="G245" s="207"/>
      <c r="H245" s="182">
        <f t="shared" si="37"/>
        <v>0</v>
      </c>
      <c r="I245" s="183">
        <f t="shared" si="38"/>
        <v>0</v>
      </c>
      <c r="J245" s="184">
        <f t="shared" si="39"/>
        <v>0</v>
      </c>
    </row>
    <row r="246" spans="1:10" ht="12.75" hidden="1">
      <c r="A246" s="206" t="s">
        <v>253</v>
      </c>
      <c r="B246" s="191">
        <v>91953</v>
      </c>
      <c r="C246" s="191" t="s">
        <v>70</v>
      </c>
      <c r="D246" s="192" t="s">
        <v>247</v>
      </c>
      <c r="E246" s="218" t="s">
        <v>2</v>
      </c>
      <c r="F246" s="207"/>
      <c r="G246" s="207"/>
      <c r="H246" s="182">
        <f t="shared" si="37"/>
        <v>0</v>
      </c>
      <c r="I246" s="183">
        <f t="shared" si="38"/>
        <v>0</v>
      </c>
      <c r="J246" s="184">
        <f t="shared" si="39"/>
        <v>0</v>
      </c>
    </row>
    <row r="247" spans="1:10" ht="12.75" hidden="1">
      <c r="A247" s="206" t="s">
        <v>470</v>
      </c>
      <c r="B247" s="191">
        <v>91959</v>
      </c>
      <c r="C247" s="218" t="s">
        <v>70</v>
      </c>
      <c r="D247" s="192" t="s">
        <v>248</v>
      </c>
      <c r="E247" s="218" t="s">
        <v>2</v>
      </c>
      <c r="F247" s="207"/>
      <c r="G247" s="207">
        <v>38.51</v>
      </c>
      <c r="H247" s="182">
        <f t="shared" si="37"/>
        <v>11.51533045327365</v>
      </c>
      <c r="I247" s="183">
        <f t="shared" si="38"/>
        <v>50.02533045327365</v>
      </c>
      <c r="J247" s="184">
        <f t="shared" si="39"/>
        <v>0</v>
      </c>
    </row>
    <row r="248" spans="1:10" ht="12.75" hidden="1">
      <c r="A248" s="206" t="s">
        <v>258</v>
      </c>
      <c r="B248" s="191">
        <v>91967</v>
      </c>
      <c r="C248" s="218" t="s">
        <v>70</v>
      </c>
      <c r="D248" s="192" t="s">
        <v>249</v>
      </c>
      <c r="E248" s="218" t="s">
        <v>2</v>
      </c>
      <c r="F248" s="207"/>
      <c r="G248" s="207"/>
      <c r="H248" s="182">
        <f t="shared" si="37"/>
        <v>0</v>
      </c>
      <c r="I248" s="183">
        <f t="shared" si="38"/>
        <v>0</v>
      </c>
      <c r="J248" s="184">
        <f t="shared" si="39"/>
        <v>0</v>
      </c>
    </row>
    <row r="249" spans="1:10" ht="12.75" hidden="1">
      <c r="A249" s="206" t="s">
        <v>259</v>
      </c>
      <c r="B249" s="191">
        <v>91965</v>
      </c>
      <c r="C249" s="218" t="s">
        <v>70</v>
      </c>
      <c r="D249" s="192" t="s">
        <v>196</v>
      </c>
      <c r="E249" s="218" t="s">
        <v>2</v>
      </c>
      <c r="F249" s="207"/>
      <c r="G249" s="207"/>
      <c r="H249" s="182">
        <f t="shared" si="37"/>
        <v>0</v>
      </c>
      <c r="I249" s="183">
        <f t="shared" si="38"/>
        <v>0</v>
      </c>
      <c r="J249" s="184">
        <f t="shared" si="39"/>
        <v>0</v>
      </c>
    </row>
    <row r="250" spans="1:10" ht="26.25" hidden="1">
      <c r="A250" s="206" t="s">
        <v>254</v>
      </c>
      <c r="B250" s="191">
        <v>100920</v>
      </c>
      <c r="C250" s="218" t="s">
        <v>70</v>
      </c>
      <c r="D250" s="192" t="s">
        <v>250</v>
      </c>
      <c r="E250" s="218" t="s">
        <v>2</v>
      </c>
      <c r="F250" s="207"/>
      <c r="G250" s="207"/>
      <c r="H250" s="182">
        <f t="shared" si="37"/>
        <v>0</v>
      </c>
      <c r="I250" s="183">
        <f t="shared" si="38"/>
        <v>0</v>
      </c>
      <c r="J250" s="184">
        <f t="shared" si="39"/>
        <v>0</v>
      </c>
    </row>
    <row r="251" spans="1:10" ht="26.25" hidden="1">
      <c r="A251" s="206" t="s">
        <v>471</v>
      </c>
      <c r="B251" s="191">
        <v>100919</v>
      </c>
      <c r="C251" s="218" t="s">
        <v>70</v>
      </c>
      <c r="D251" s="192" t="s">
        <v>251</v>
      </c>
      <c r="E251" s="218" t="s">
        <v>2</v>
      </c>
      <c r="F251" s="207"/>
      <c r="G251" s="207">
        <v>72.45</v>
      </c>
      <c r="H251" s="182">
        <f t="shared" si="37"/>
        <v>21.664131169557933</v>
      </c>
      <c r="I251" s="183">
        <f t="shared" si="38"/>
        <v>94.11413116955794</v>
      </c>
      <c r="J251" s="184">
        <f t="shared" si="39"/>
        <v>0</v>
      </c>
    </row>
    <row r="252" spans="1:10" ht="26.25" hidden="1">
      <c r="A252" s="206" t="s">
        <v>472</v>
      </c>
      <c r="B252" s="191">
        <v>100919</v>
      </c>
      <c r="C252" s="218" t="s">
        <v>70</v>
      </c>
      <c r="D252" s="192" t="s">
        <v>429</v>
      </c>
      <c r="E252" s="218" t="s">
        <v>2</v>
      </c>
      <c r="F252" s="207"/>
      <c r="G252" s="207">
        <v>27.08</v>
      </c>
      <c r="H252" s="182">
        <f t="shared" si="37"/>
        <v>8.097511001678797</v>
      </c>
      <c r="I252" s="183">
        <f>G252+H252</f>
        <v>35.177511001678795</v>
      </c>
      <c r="J252" s="184">
        <f>F252*I252</f>
        <v>0</v>
      </c>
    </row>
    <row r="253" spans="1:10" ht="39">
      <c r="A253" s="206" t="s">
        <v>485</v>
      </c>
      <c r="B253" s="191">
        <v>97601</v>
      </c>
      <c r="C253" s="218" t="s">
        <v>70</v>
      </c>
      <c r="D253" s="192" t="s">
        <v>430</v>
      </c>
      <c r="E253" s="218" t="s">
        <v>2</v>
      </c>
      <c r="F253" s="207">
        <v>12</v>
      </c>
      <c r="G253" s="207">
        <v>405.08</v>
      </c>
      <c r="H253" s="182">
        <f t="shared" si="37"/>
        <v>121.12776058198105</v>
      </c>
      <c r="I253" s="183">
        <f>G253+H253</f>
        <v>526.207760581981</v>
      </c>
      <c r="J253" s="184">
        <f>F253*I253</f>
        <v>6314.4931269837725</v>
      </c>
    </row>
    <row r="254" spans="1:10" ht="12.75" hidden="1">
      <c r="A254" s="206" t="s">
        <v>255</v>
      </c>
      <c r="B254" s="191" t="s">
        <v>352</v>
      </c>
      <c r="C254" s="218" t="s">
        <v>70</v>
      </c>
      <c r="D254" s="192" t="s">
        <v>351</v>
      </c>
      <c r="E254" s="218" t="s">
        <v>2</v>
      </c>
      <c r="F254" s="207"/>
      <c r="G254" s="207"/>
      <c r="H254" s="182">
        <f>0.3*G254</f>
        <v>0</v>
      </c>
      <c r="I254" s="183">
        <f t="shared" si="38"/>
        <v>0</v>
      </c>
      <c r="J254" s="184">
        <f t="shared" si="39"/>
        <v>0</v>
      </c>
    </row>
    <row r="255" spans="1:10" ht="12.75" hidden="1">
      <c r="A255" s="206" t="s">
        <v>260</v>
      </c>
      <c r="B255" s="191">
        <v>97593</v>
      </c>
      <c r="C255" s="218" t="s">
        <v>70</v>
      </c>
      <c r="D255" s="192" t="s">
        <v>197</v>
      </c>
      <c r="E255" s="191" t="s">
        <v>2</v>
      </c>
      <c r="F255" s="267">
        <v>0</v>
      </c>
      <c r="G255" s="267"/>
      <c r="H255" s="182">
        <f>0.3*G255</f>
        <v>0</v>
      </c>
      <c r="I255" s="183">
        <f t="shared" si="38"/>
        <v>0</v>
      </c>
      <c r="J255" s="184">
        <f t="shared" si="39"/>
        <v>0</v>
      </c>
    </row>
    <row r="256" spans="1:10" ht="12.75">
      <c r="A256" s="296" t="s">
        <v>132</v>
      </c>
      <c r="B256" s="297"/>
      <c r="C256" s="297"/>
      <c r="D256" s="297"/>
      <c r="E256" s="297"/>
      <c r="F256" s="297"/>
      <c r="G256" s="297"/>
      <c r="H256" s="297"/>
      <c r="I256" s="297"/>
      <c r="J256" s="189">
        <f>SUM(J215:J255)</f>
        <v>9313.750058162284</v>
      </c>
    </row>
    <row r="257" spans="1:10" ht="12.75">
      <c r="A257" s="98"/>
      <c r="B257" s="14"/>
      <c r="C257" s="14"/>
      <c r="D257" s="14"/>
      <c r="E257" s="14"/>
      <c r="F257" s="14"/>
      <c r="G257" s="14"/>
      <c r="H257" s="14"/>
      <c r="I257" s="14"/>
      <c r="J257" s="99"/>
    </row>
    <row r="258" spans="1:10" ht="19.5" customHeight="1">
      <c r="A258" s="172" t="s">
        <v>53</v>
      </c>
      <c r="B258" s="173"/>
      <c r="C258" s="173"/>
      <c r="D258" s="174" t="s">
        <v>77</v>
      </c>
      <c r="E258" s="174"/>
      <c r="F258" s="175"/>
      <c r="G258" s="175"/>
      <c r="H258" s="175"/>
      <c r="I258" s="175"/>
      <c r="J258" s="176">
        <f>SUM(J259)</f>
        <v>5514.67058092177</v>
      </c>
    </row>
    <row r="259" spans="1:10" ht="12.75">
      <c r="A259" s="212" t="s">
        <v>26</v>
      </c>
      <c r="B259" s="2">
        <v>27022</v>
      </c>
      <c r="C259" s="2" t="s">
        <v>314</v>
      </c>
      <c r="D259" s="1" t="s">
        <v>7</v>
      </c>
      <c r="E259" s="5" t="s">
        <v>5</v>
      </c>
      <c r="F259" s="268">
        <v>554.21</v>
      </c>
      <c r="G259" s="268">
        <v>7.66</v>
      </c>
      <c r="H259" s="182">
        <f>$G$5*G259</f>
        <v>2.2905071740346967</v>
      </c>
      <c r="I259" s="183">
        <f>G259+H259</f>
        <v>9.950507174034698</v>
      </c>
      <c r="J259" s="184">
        <f>F259*I259</f>
        <v>5514.67058092177</v>
      </c>
    </row>
    <row r="260" spans="1:10" ht="13.5" thickBot="1">
      <c r="A260" s="298" t="s">
        <v>104</v>
      </c>
      <c r="B260" s="299"/>
      <c r="C260" s="299"/>
      <c r="D260" s="299"/>
      <c r="E260" s="299"/>
      <c r="F260" s="299"/>
      <c r="G260" s="299"/>
      <c r="H260" s="299"/>
      <c r="I260" s="299"/>
      <c r="J260" s="285">
        <f>SUM(J259)</f>
        <v>5514.67058092177</v>
      </c>
    </row>
    <row r="261" spans="1:10" ht="13.5" thickBot="1">
      <c r="A261" s="280"/>
      <c r="B261" s="280"/>
      <c r="C261" s="280"/>
      <c r="D261" s="281"/>
      <c r="E261" s="282"/>
      <c r="F261" s="282"/>
      <c r="G261" s="282"/>
      <c r="H261" s="282"/>
      <c r="I261" s="283"/>
      <c r="J261" s="284"/>
    </row>
    <row r="262" spans="1:10" ht="21" customHeight="1" thickBot="1">
      <c r="A262" s="293" t="s">
        <v>332</v>
      </c>
      <c r="B262" s="294"/>
      <c r="C262" s="294"/>
      <c r="D262" s="295"/>
      <c r="E262" s="295"/>
      <c r="F262" s="295"/>
      <c r="G262" s="295"/>
      <c r="H262" s="295"/>
      <c r="I262" s="295"/>
      <c r="J262" s="279">
        <f>J260+J256+J211+J192+J165+J133+J129+J117+J101+J93+J88+J76+J59+J53+J24+J17</f>
        <v>244587.61554338178</v>
      </c>
    </row>
    <row r="271" ht="12.75">
      <c r="J271" s="286" t="s">
        <v>492</v>
      </c>
    </row>
    <row r="283" spans="1:10" ht="12.75" customHeight="1">
      <c r="A283" s="292" t="s">
        <v>491</v>
      </c>
      <c r="B283" s="292"/>
      <c r="C283" s="292"/>
      <c r="D283" s="292"/>
      <c r="E283" s="292"/>
      <c r="F283" s="292"/>
      <c r="G283" s="292"/>
      <c r="H283" s="292"/>
      <c r="I283" s="292"/>
      <c r="J283" s="292"/>
    </row>
    <row r="284" spans="1:10" ht="12.75">
      <c r="A284" s="292"/>
      <c r="B284" s="292"/>
      <c r="C284" s="292"/>
      <c r="D284" s="292"/>
      <c r="E284" s="292"/>
      <c r="F284" s="292"/>
      <c r="G284" s="292"/>
      <c r="H284" s="292"/>
      <c r="I284" s="292"/>
      <c r="J284" s="292"/>
    </row>
    <row r="285" spans="1:10" ht="12.75">
      <c r="A285" s="292"/>
      <c r="B285" s="292"/>
      <c r="C285" s="292"/>
      <c r="D285" s="292"/>
      <c r="E285" s="292"/>
      <c r="F285" s="292"/>
      <c r="G285" s="292"/>
      <c r="H285" s="292"/>
      <c r="I285" s="292"/>
      <c r="J285" s="292"/>
    </row>
    <row r="286" spans="1:10" ht="12.75">
      <c r="A286" s="292"/>
      <c r="B286" s="292"/>
      <c r="C286" s="292"/>
      <c r="D286" s="292"/>
      <c r="E286" s="292"/>
      <c r="F286" s="292"/>
      <c r="G286" s="292"/>
      <c r="H286" s="292"/>
      <c r="I286" s="292"/>
      <c r="J286" s="292"/>
    </row>
  </sheetData>
  <sheetProtection/>
  <mergeCells count="21">
    <mergeCell ref="A1:J3"/>
    <mergeCell ref="E6:J6"/>
    <mergeCell ref="A53:I53"/>
    <mergeCell ref="A59:I59"/>
    <mergeCell ref="A76:I76"/>
    <mergeCell ref="G5:I5"/>
    <mergeCell ref="A88:I88"/>
    <mergeCell ref="A93:I93"/>
    <mergeCell ref="A101:I101"/>
    <mergeCell ref="A24:I24"/>
    <mergeCell ref="A17:I17"/>
    <mergeCell ref="A260:I260"/>
    <mergeCell ref="A283:J286"/>
    <mergeCell ref="A262:I262"/>
    <mergeCell ref="A117:I117"/>
    <mergeCell ref="A129:I129"/>
    <mergeCell ref="A133:I133"/>
    <mergeCell ref="A165:I165"/>
    <mergeCell ref="A192:I192"/>
    <mergeCell ref="A211:I211"/>
    <mergeCell ref="A256:I256"/>
  </mergeCells>
  <conditionalFormatting sqref="F260:I260 F133:I133 F132:G132 F150:G151 F165:I165 F211:I212 F192:I192 F230:H230 F10:I10 F24:I24 F53:I54 F222:G224 F155:G158 F161:G162 F164:G164 F232:G234 F227:G228 F236:G247 F249:G255">
    <cfRule type="cellIs" priority="123" dxfId="0" operator="equal" stopIfTrue="1">
      <formula>0</formula>
    </cfRule>
  </conditionalFormatting>
  <conditionalFormatting sqref="F17:I18">
    <cfRule type="cellIs" priority="9" dxfId="0" operator="equal" stopIfTrue="1">
      <formula>0</formula>
    </cfRule>
  </conditionalFormatting>
  <conditionalFormatting sqref="F231:G231">
    <cfRule type="cellIs" priority="8" dxfId="0" operator="equal" stopIfTrue="1">
      <formula>0</formula>
    </cfRule>
  </conditionalFormatting>
  <conditionalFormatting sqref="F152:G154">
    <cfRule type="cellIs" priority="7" dxfId="0" operator="equal" stopIfTrue="1">
      <formula>0</formula>
    </cfRule>
  </conditionalFormatting>
  <conditionalFormatting sqref="F159:G160">
    <cfRule type="cellIs" priority="6" dxfId="0" operator="equal" stopIfTrue="1">
      <formula>0</formula>
    </cfRule>
  </conditionalFormatting>
  <conditionalFormatting sqref="F163:G163">
    <cfRule type="cellIs" priority="5" dxfId="0" operator="equal" stopIfTrue="1">
      <formula>0</formula>
    </cfRule>
  </conditionalFormatting>
  <conditionalFormatting sqref="F248:G248">
    <cfRule type="cellIs" priority="4" dxfId="0" operator="equal" stopIfTrue="1">
      <formula>0</formula>
    </cfRule>
  </conditionalFormatting>
  <conditionalFormatting sqref="F226:G226">
    <cfRule type="cellIs" priority="3" dxfId="0" operator="equal" stopIfTrue="1">
      <formula>0</formula>
    </cfRule>
  </conditionalFormatting>
  <conditionalFormatting sqref="F225:G225">
    <cfRule type="cellIs" priority="2" dxfId="0" operator="equal" stopIfTrue="1">
      <formula>0</formula>
    </cfRule>
  </conditionalFormatting>
  <conditionalFormatting sqref="F235:G235">
    <cfRule type="cellIs" priority="1" dxfId="0" operator="equal" stopIfTrue="1">
      <formula>0</formula>
    </cfRule>
  </conditionalFormatting>
  <printOptions horizontalCentered="1"/>
  <pageMargins left="0.1968503937007874" right="0.1968503937007874" top="1.5748031496062993" bottom="0.7874015748031497" header="0.1968503937007874" footer="0.1968503937007874"/>
  <pageSetup fitToHeight="0" fitToWidth="1" horizontalDpi="600" verticalDpi="600" orientation="landscape" paperSize="9" scale="82" r:id="rId2"/>
  <headerFooter alignWithMargins="0">
    <oddHeader>&amp;L&amp;G&amp;C&amp;"Arial,Negrito"&amp;12
PLANILHA ORÇAMENTÁRIA&amp;R
&amp;"Arial,Negrito"&amp;11DW2M CONTRUTORA LTDA.&amp;"Arial,Normal"
CNPJ nº 48.251.773/0001-77
&amp;D</oddHeader>
    <oddFooter>&amp;C
&amp;K00-033
Avenida Brasil | 474 | Jardim Planalto
CEP: 68.193-000
Novo Progresso - PA&amp;R&amp;P/&amp;N</oddFooter>
  </headerFooter>
  <rowBreaks count="4" manualBreakCount="4">
    <brk id="32" max="9" man="1"/>
    <brk id="94" max="9" man="1"/>
    <brk id="130" max="9" man="1"/>
    <brk id="257" max="9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showGridLines="0" view="pageBreakPreview" zoomScaleSheetLayoutView="100" workbookViewId="0" topLeftCell="A1">
      <selection activeCell="G7" sqref="G7"/>
    </sheetView>
  </sheetViews>
  <sheetFormatPr defaultColWidth="9.140625" defaultRowHeight="12.75"/>
  <cols>
    <col min="7" max="7" width="13.28125" style="0" customWidth="1"/>
  </cols>
  <sheetData>
    <row r="1" spans="1:10" ht="17.25">
      <c r="A1" s="306" t="str">
        <f>planilha!A4</f>
        <v>Obra: REFORMA DA QUADRA DO BAIRRO RUI PIRES DE LIMA</v>
      </c>
      <c r="B1" s="307"/>
      <c r="C1" s="307"/>
      <c r="D1" s="307"/>
      <c r="E1" s="307"/>
      <c r="F1" s="307"/>
      <c r="G1" s="308"/>
      <c r="H1" s="69"/>
      <c r="I1" s="69"/>
      <c r="J1" s="69"/>
    </row>
    <row r="2" spans="1:10" ht="13.5" thickBot="1">
      <c r="A2" s="309"/>
      <c r="B2" s="310"/>
      <c r="C2" s="310"/>
      <c r="D2" s="310"/>
      <c r="E2" s="310"/>
      <c r="F2" s="310"/>
      <c r="G2" s="311"/>
      <c r="H2" s="70"/>
      <c r="I2" s="70"/>
      <c r="J2" s="70"/>
    </row>
    <row r="3" spans="1:10" ht="26.25" customHeight="1">
      <c r="A3" s="312" t="s">
        <v>198</v>
      </c>
      <c r="B3" s="313"/>
      <c r="C3" s="313"/>
      <c r="D3" s="313"/>
      <c r="E3" s="313"/>
      <c r="F3" s="313"/>
      <c r="G3" s="314"/>
      <c r="H3" s="103"/>
      <c r="I3" s="82"/>
      <c r="J3" s="82"/>
    </row>
    <row r="4" spans="1:10" ht="19.5" customHeight="1" thickBot="1">
      <c r="A4" s="315"/>
      <c r="B4" s="316"/>
      <c r="C4" s="316"/>
      <c r="D4" s="316"/>
      <c r="E4" s="316"/>
      <c r="F4" s="316"/>
      <c r="G4" s="317"/>
      <c r="H4" s="70"/>
      <c r="I4" s="70"/>
      <c r="J4" s="70"/>
    </row>
    <row r="5" spans="1:10" ht="15">
      <c r="A5" s="104" t="s">
        <v>0</v>
      </c>
      <c r="B5" s="318" t="s">
        <v>199</v>
      </c>
      <c r="C5" s="319"/>
      <c r="D5" s="319"/>
      <c r="E5" s="319"/>
      <c r="F5" s="320"/>
      <c r="G5" s="105" t="s">
        <v>139</v>
      </c>
      <c r="H5" s="71"/>
      <c r="I5" s="71"/>
      <c r="J5" s="71"/>
    </row>
    <row r="6" spans="1:10" ht="15">
      <c r="A6" s="72" t="s">
        <v>200</v>
      </c>
      <c r="B6" s="73" t="s">
        <v>201</v>
      </c>
      <c r="C6" s="74"/>
      <c r="D6" s="74"/>
      <c r="E6" s="74"/>
      <c r="F6" s="75"/>
      <c r="G6" s="116">
        <v>0.08</v>
      </c>
      <c r="H6" s="71"/>
      <c r="I6" s="71"/>
      <c r="J6" s="71"/>
    </row>
    <row r="7" spans="1:10" ht="15">
      <c r="A7" s="76"/>
      <c r="B7" s="77"/>
      <c r="C7" s="78"/>
      <c r="D7" s="78"/>
      <c r="E7" s="78"/>
      <c r="F7" s="79"/>
      <c r="G7" s="117"/>
      <c r="H7" s="71"/>
      <c r="I7" s="71"/>
      <c r="J7" s="71"/>
    </row>
    <row r="8" spans="1:10" ht="15">
      <c r="A8" s="72" t="s">
        <v>202</v>
      </c>
      <c r="B8" s="73" t="s">
        <v>203</v>
      </c>
      <c r="C8" s="74"/>
      <c r="D8" s="74"/>
      <c r="E8" s="74"/>
      <c r="F8" s="75"/>
      <c r="G8" s="116">
        <f>ROUND(SUM(G9:G11),4)</f>
        <v>0.0747</v>
      </c>
      <c r="H8" s="71"/>
      <c r="I8" s="71"/>
      <c r="J8" s="71"/>
    </row>
    <row r="9" spans="1:10" ht="15">
      <c r="A9" s="76" t="s">
        <v>204</v>
      </c>
      <c r="B9" s="77" t="s">
        <v>205</v>
      </c>
      <c r="C9" s="78"/>
      <c r="D9" s="78"/>
      <c r="E9" s="78"/>
      <c r="F9" s="79"/>
      <c r="G9" s="117">
        <v>0.04</v>
      </c>
      <c r="H9" s="71"/>
      <c r="I9" s="71"/>
      <c r="J9" s="71"/>
    </row>
    <row r="10" spans="1:10" ht="15">
      <c r="A10" s="76" t="s">
        <v>206</v>
      </c>
      <c r="B10" s="77" t="s">
        <v>207</v>
      </c>
      <c r="C10" s="78"/>
      <c r="D10" s="78"/>
      <c r="E10" s="78"/>
      <c r="F10" s="79"/>
      <c r="G10" s="117">
        <v>0.02</v>
      </c>
      <c r="H10" s="71"/>
      <c r="I10" s="71"/>
      <c r="J10" s="71"/>
    </row>
    <row r="11" spans="1:10" ht="15">
      <c r="A11" s="76" t="s">
        <v>208</v>
      </c>
      <c r="B11" s="77" t="s">
        <v>209</v>
      </c>
      <c r="C11" s="78"/>
      <c r="D11" s="78"/>
      <c r="E11" s="78"/>
      <c r="F11" s="79"/>
      <c r="G11" s="117">
        <v>0.0147</v>
      </c>
      <c r="H11" s="71"/>
      <c r="I11" s="71"/>
      <c r="J11" s="71"/>
    </row>
    <row r="12" spans="1:10" ht="15">
      <c r="A12" s="76"/>
      <c r="B12" s="77"/>
      <c r="C12" s="78"/>
      <c r="D12" s="78"/>
      <c r="E12" s="78"/>
      <c r="F12" s="79"/>
      <c r="G12" s="117"/>
      <c r="H12" s="71"/>
      <c r="I12" s="71"/>
      <c r="J12" s="71"/>
    </row>
    <row r="13" spans="1:10" ht="15">
      <c r="A13" s="72" t="s">
        <v>210</v>
      </c>
      <c r="B13" s="73" t="s">
        <v>211</v>
      </c>
      <c r="C13" s="74"/>
      <c r="D13" s="74"/>
      <c r="E13" s="74"/>
      <c r="F13" s="75"/>
      <c r="G13" s="116">
        <f>ROUND(SUM(G14:G17),4)</f>
        <v>0.1065</v>
      </c>
      <c r="H13" s="71"/>
      <c r="I13" s="71"/>
      <c r="J13" s="71"/>
    </row>
    <row r="14" spans="1:10" ht="15">
      <c r="A14" s="76" t="s">
        <v>212</v>
      </c>
      <c r="B14" s="77" t="s">
        <v>213</v>
      </c>
      <c r="C14" s="78"/>
      <c r="D14" s="78"/>
      <c r="E14" s="78"/>
      <c r="F14" s="79"/>
      <c r="G14" s="117">
        <v>0.0065</v>
      </c>
      <c r="H14" s="71"/>
      <c r="I14" s="71"/>
      <c r="J14" s="71"/>
    </row>
    <row r="15" spans="1:10" ht="15">
      <c r="A15" s="76" t="s">
        <v>214</v>
      </c>
      <c r="B15" s="77" t="s">
        <v>215</v>
      </c>
      <c r="C15" s="78"/>
      <c r="D15" s="78"/>
      <c r="E15" s="78"/>
      <c r="F15" s="79"/>
      <c r="G15" s="117">
        <v>0.05</v>
      </c>
      <c r="H15" s="71"/>
      <c r="I15" s="71"/>
      <c r="J15" s="71"/>
    </row>
    <row r="16" spans="1:10" ht="15">
      <c r="A16" s="76" t="s">
        <v>216</v>
      </c>
      <c r="B16" s="77" t="s">
        <v>217</v>
      </c>
      <c r="C16" s="78"/>
      <c r="D16" s="78"/>
      <c r="E16" s="78"/>
      <c r="F16" s="79"/>
      <c r="G16" s="117">
        <v>0.03</v>
      </c>
      <c r="H16" s="71"/>
      <c r="I16" s="71"/>
      <c r="J16" s="71"/>
    </row>
    <row r="17" spans="1:10" ht="15">
      <c r="A17" s="76" t="s">
        <v>218</v>
      </c>
      <c r="B17" s="77" t="s">
        <v>219</v>
      </c>
      <c r="C17" s="78"/>
      <c r="D17" s="78"/>
      <c r="E17" s="78"/>
      <c r="F17" s="79"/>
      <c r="G17" s="117">
        <v>0.02</v>
      </c>
      <c r="H17" s="71"/>
      <c r="I17" s="71"/>
      <c r="J17" s="71"/>
    </row>
    <row r="18" spans="1:10" ht="15">
      <c r="A18" s="76"/>
      <c r="B18" s="77"/>
      <c r="C18" s="78"/>
      <c r="D18" s="78"/>
      <c r="E18" s="78"/>
      <c r="F18" s="79"/>
      <c r="G18" s="117"/>
      <c r="H18" s="71"/>
      <c r="I18" s="71"/>
      <c r="J18" s="71"/>
    </row>
    <row r="19" spans="1:10" ht="15">
      <c r="A19" s="80"/>
      <c r="B19" s="321" t="s">
        <v>220</v>
      </c>
      <c r="C19" s="322"/>
      <c r="D19" s="322"/>
      <c r="E19" s="322"/>
      <c r="F19" s="323"/>
      <c r="G19" s="324">
        <f>(((1+G6)*(1+G8))/(1-G13))-1</f>
        <v>0.2990218242865139</v>
      </c>
      <c r="H19" s="71"/>
      <c r="I19" s="71"/>
      <c r="J19" s="71"/>
    </row>
    <row r="20" spans="1:10" ht="15.75" thickBot="1">
      <c r="A20" s="81"/>
      <c r="B20" s="326" t="s">
        <v>221</v>
      </c>
      <c r="C20" s="327"/>
      <c r="D20" s="327"/>
      <c r="E20" s="327"/>
      <c r="F20" s="328"/>
      <c r="G20" s="325"/>
      <c r="H20" s="71"/>
      <c r="I20" s="71"/>
      <c r="J20" s="71"/>
    </row>
    <row r="29" ht="12.75">
      <c r="G29" s="286" t="s">
        <v>492</v>
      </c>
    </row>
    <row r="42" spans="1:9" ht="12.75" customHeight="1">
      <c r="A42" s="305" t="s">
        <v>490</v>
      </c>
      <c r="B42" s="305"/>
      <c r="C42" s="305"/>
      <c r="D42" s="305"/>
      <c r="E42" s="305"/>
      <c r="F42" s="305"/>
      <c r="G42" s="305"/>
      <c r="H42" s="68"/>
      <c r="I42" s="68"/>
    </row>
    <row r="43" spans="1:9" ht="12.75">
      <c r="A43" s="305"/>
      <c r="B43" s="305"/>
      <c r="C43" s="305"/>
      <c r="D43" s="305"/>
      <c r="E43" s="305"/>
      <c r="F43" s="305"/>
      <c r="G43" s="305"/>
      <c r="H43" s="68"/>
      <c r="I43" s="68"/>
    </row>
    <row r="44" spans="1:9" ht="12.75">
      <c r="A44" s="305"/>
      <c r="B44" s="305"/>
      <c r="C44" s="305"/>
      <c r="D44" s="305"/>
      <c r="E44" s="305"/>
      <c r="F44" s="305"/>
      <c r="G44" s="305"/>
      <c r="H44" s="68"/>
      <c r="I44" s="68"/>
    </row>
    <row r="45" spans="1:9" ht="12.75">
      <c r="A45" s="305"/>
      <c r="B45" s="305"/>
      <c r="C45" s="305"/>
      <c r="D45" s="305"/>
      <c r="E45" s="305"/>
      <c r="F45" s="305"/>
      <c r="G45" s="305"/>
      <c r="H45" s="68"/>
      <c r="I45" s="68"/>
    </row>
  </sheetData>
  <sheetProtection/>
  <mergeCells count="7">
    <mergeCell ref="A42:G45"/>
    <mergeCell ref="A1:G2"/>
    <mergeCell ref="A3:G4"/>
    <mergeCell ref="B5:F5"/>
    <mergeCell ref="B19:F19"/>
    <mergeCell ref="G19:G20"/>
    <mergeCell ref="B20:F20"/>
  </mergeCells>
  <printOptions horizontalCentered="1"/>
  <pageMargins left="0.5118110236220472" right="0.5118110236220472" top="1.5748031496062993" bottom="0.7874015748031497" header="0.1968503937007874" footer="0.1968503937007874"/>
  <pageSetup horizontalDpi="600" verticalDpi="600" orientation="portrait" paperSize="9" r:id="rId2"/>
  <headerFooter>
    <oddHeader>&amp;L&amp;G&amp;C&amp;"Arial,Negrito"
COMPOSIÇÃO DO BDI&amp;R
&amp;"Arial,Negrito"DW2M CONTRUTORA LTDA.&amp;"Arial,Normal"
CNPJ nº 48.251.773/0001-77
&amp;D</oddHeader>
    <oddFooter>&amp;C&amp;K00-031
Avenida Brasil | 474 | Jardim Planalto
CEP: 68.193-000
Novo Progresso - PA&amp;R&amp;P/&amp;N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GridLines="0" view="pageBreakPreview" zoomScaleSheetLayoutView="100" workbookViewId="0" topLeftCell="A1">
      <selection activeCell="H3" sqref="H3"/>
    </sheetView>
  </sheetViews>
  <sheetFormatPr defaultColWidth="9.140625" defaultRowHeight="12.75"/>
  <cols>
    <col min="1" max="1" width="8.00390625" style="0" customWidth="1"/>
    <col min="2" max="2" width="37.140625" style="0" customWidth="1"/>
    <col min="3" max="3" width="12.28125" style="0" customWidth="1"/>
    <col min="4" max="6" width="10.57421875" style="0" customWidth="1"/>
    <col min="7" max="7" width="11.57421875" style="0" customWidth="1"/>
    <col min="8" max="8" width="12.421875" style="0" customWidth="1"/>
    <col min="9" max="10" width="11.140625" style="0" customWidth="1"/>
  </cols>
  <sheetData>
    <row r="1" spans="1:10" ht="27" customHeight="1" thickBot="1">
      <c r="A1" s="329" t="s">
        <v>133</v>
      </c>
      <c r="B1" s="330"/>
      <c r="C1" s="330"/>
      <c r="D1" s="330"/>
      <c r="E1" s="330"/>
      <c r="F1" s="330"/>
      <c r="G1" s="330"/>
      <c r="H1" s="330"/>
      <c r="I1" s="330"/>
      <c r="J1" s="331"/>
    </row>
    <row r="2" spans="1:10" ht="18.75" customHeight="1">
      <c r="A2" s="115" t="str">
        <f>'COMPOSIÇÃO ADM'!A4:F4</f>
        <v>Obra: REFORMA DA QUADRA DO BAIRRO RUI PIRES DE LIMA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19.5" customHeight="1" thickBot="1">
      <c r="A3" s="287" t="s">
        <v>493</v>
      </c>
      <c r="B3" s="29"/>
      <c r="C3" s="29"/>
      <c r="D3" s="29"/>
      <c r="E3" s="29"/>
      <c r="F3" s="29"/>
      <c r="G3" s="288" t="s">
        <v>494</v>
      </c>
      <c r="H3" s="289">
        <f>C22</f>
        <v>244587.6155433818</v>
      </c>
      <c r="I3" s="29"/>
      <c r="J3" s="30"/>
    </row>
    <row r="4" spans="1:10" ht="13.5" thickBot="1">
      <c r="A4" s="332" t="s">
        <v>134</v>
      </c>
      <c r="B4" s="332" t="s">
        <v>135</v>
      </c>
      <c r="C4" s="31" t="s">
        <v>136</v>
      </c>
      <c r="D4" s="32" t="s">
        <v>137</v>
      </c>
      <c r="E4" s="333" t="s">
        <v>381</v>
      </c>
      <c r="F4" s="334"/>
      <c r="G4" s="334"/>
      <c r="H4" s="334"/>
      <c r="I4" s="334"/>
      <c r="J4" s="335"/>
    </row>
    <row r="5" spans="1:10" ht="13.5" thickBot="1">
      <c r="A5" s="332"/>
      <c r="B5" s="332"/>
      <c r="C5" s="31" t="s">
        <v>138</v>
      </c>
      <c r="D5" s="106" t="s">
        <v>139</v>
      </c>
      <c r="E5" s="106">
        <v>1</v>
      </c>
      <c r="F5" s="106">
        <v>2</v>
      </c>
      <c r="G5" s="106">
        <v>3</v>
      </c>
      <c r="H5" s="106">
        <v>4</v>
      </c>
      <c r="I5" s="106">
        <v>5</v>
      </c>
      <c r="J5" s="106">
        <v>6</v>
      </c>
    </row>
    <row r="6" spans="1:10" ht="12.75">
      <c r="A6" s="33">
        <v>1</v>
      </c>
      <c r="B6" s="34" t="str">
        <f>'[1]Plan1'!$B$12</f>
        <v>SERVIÇOS PRELIMINARES</v>
      </c>
      <c r="C6" s="35">
        <f>planilha!J12</f>
        <v>34872.64097169334</v>
      </c>
      <c r="D6" s="36">
        <f>(C6*100/C22)</f>
        <v>14.257729645967329</v>
      </c>
      <c r="E6" s="37">
        <v>0.4</v>
      </c>
      <c r="F6" s="37">
        <v>0.2</v>
      </c>
      <c r="G6" s="37">
        <v>0.2</v>
      </c>
      <c r="H6" s="37">
        <v>0.2</v>
      </c>
      <c r="I6" s="144"/>
      <c r="J6" s="145"/>
    </row>
    <row r="7" spans="1:10" ht="12.75">
      <c r="A7" s="38">
        <v>2</v>
      </c>
      <c r="B7" s="39" t="s">
        <v>140</v>
      </c>
      <c r="C7" s="40">
        <f>planilha!J19</f>
        <v>2544.9424942442083</v>
      </c>
      <c r="D7" s="41">
        <f>(C7*100/C22)</f>
        <v>1.0405034157556596</v>
      </c>
      <c r="E7" s="42">
        <v>1</v>
      </c>
      <c r="F7" s="141"/>
      <c r="G7" s="141"/>
      <c r="H7" s="141"/>
      <c r="I7" s="146"/>
      <c r="J7" s="147"/>
    </row>
    <row r="8" spans="1:10" ht="12.75">
      <c r="A8" s="38">
        <v>3</v>
      </c>
      <c r="B8" s="39" t="str">
        <f>'[1]Plan1'!$B$32</f>
        <v>FUNDAÇÕES</v>
      </c>
      <c r="C8" s="40">
        <f>planilha!J26</f>
        <v>53828.8188105858</v>
      </c>
      <c r="D8" s="41">
        <f>(C8*100/C22)</f>
        <v>22.007990343664126</v>
      </c>
      <c r="E8" s="42">
        <v>1</v>
      </c>
      <c r="F8" s="141"/>
      <c r="G8" s="141"/>
      <c r="H8" s="43"/>
      <c r="I8" s="146"/>
      <c r="J8" s="147"/>
    </row>
    <row r="9" spans="1:10" ht="12.75">
      <c r="A9" s="38">
        <v>4</v>
      </c>
      <c r="B9" s="39" t="s">
        <v>148</v>
      </c>
      <c r="C9" s="40">
        <f>planilha!J55</f>
        <v>33366.610277043095</v>
      </c>
      <c r="D9" s="41">
        <f>(C9*100/C22)</f>
        <v>13.641986820516248</v>
      </c>
      <c r="E9" s="42">
        <v>0.2</v>
      </c>
      <c r="F9" s="42">
        <v>0.8</v>
      </c>
      <c r="G9" s="141"/>
      <c r="H9" s="141"/>
      <c r="I9" s="148"/>
      <c r="J9" s="147"/>
    </row>
    <row r="10" spans="1:10" ht="12.75">
      <c r="A10" s="38">
        <v>5</v>
      </c>
      <c r="B10" s="39" t="s">
        <v>4</v>
      </c>
      <c r="C10" s="40">
        <f>planilha!J61</f>
        <v>1546.8980511444884</v>
      </c>
      <c r="D10" s="41">
        <f>(C10*100/C22)</f>
        <v>0.6324515031997274</v>
      </c>
      <c r="E10" s="43"/>
      <c r="F10" s="141"/>
      <c r="G10" s="141"/>
      <c r="H10" s="42">
        <v>1</v>
      </c>
      <c r="I10" s="148"/>
      <c r="J10" s="149"/>
    </row>
    <row r="11" spans="1:10" ht="12.75" hidden="1">
      <c r="A11" s="38">
        <v>6</v>
      </c>
      <c r="B11" s="39" t="s">
        <v>141</v>
      </c>
      <c r="C11" s="40">
        <f>planilha!J78</f>
        <v>0</v>
      </c>
      <c r="D11" s="41">
        <f>(C11*100/C22)</f>
        <v>0</v>
      </c>
      <c r="E11" s="42">
        <v>0.3</v>
      </c>
      <c r="F11" s="42">
        <v>0.5</v>
      </c>
      <c r="G11" s="42">
        <v>0.2</v>
      </c>
      <c r="H11" s="110"/>
      <c r="I11" s="150"/>
      <c r="J11" s="149"/>
    </row>
    <row r="12" spans="1:10" ht="12.75">
      <c r="A12" s="38">
        <v>6</v>
      </c>
      <c r="B12" s="39" t="s">
        <v>339</v>
      </c>
      <c r="C12" s="40">
        <f>planilha!J90</f>
        <v>21579.571378757697</v>
      </c>
      <c r="D12" s="41">
        <f>(C12*100/C22)</f>
        <v>8.822838936802256</v>
      </c>
      <c r="E12" s="141"/>
      <c r="F12" s="141"/>
      <c r="G12" s="141"/>
      <c r="H12" s="42">
        <v>1</v>
      </c>
      <c r="I12" s="148"/>
      <c r="J12" s="149"/>
    </row>
    <row r="13" spans="1:10" ht="12.75">
      <c r="A13" s="38">
        <v>7</v>
      </c>
      <c r="B13" s="39" t="s">
        <v>149</v>
      </c>
      <c r="C13" s="40">
        <f>planilha!J95</f>
        <v>10299.594088288308</v>
      </c>
      <c r="D13" s="41">
        <f>(C13*100/C22)</f>
        <v>4.211003924056612</v>
      </c>
      <c r="E13" s="43"/>
      <c r="F13" s="42">
        <v>0.7</v>
      </c>
      <c r="G13" s="42">
        <v>0.3</v>
      </c>
      <c r="H13" s="141"/>
      <c r="I13" s="148"/>
      <c r="J13" s="149"/>
    </row>
    <row r="14" spans="1:10" ht="12.75">
      <c r="A14" s="38">
        <v>8</v>
      </c>
      <c r="B14" s="39" t="s">
        <v>150</v>
      </c>
      <c r="C14" s="40">
        <f>planilha!J103</f>
        <v>44865.46586008909</v>
      </c>
      <c r="D14" s="41">
        <f>(C14*100/C22)</f>
        <v>18.34331053942158</v>
      </c>
      <c r="E14" s="141"/>
      <c r="F14" s="141"/>
      <c r="G14" s="42">
        <v>0.5</v>
      </c>
      <c r="H14" s="42">
        <v>0.5</v>
      </c>
      <c r="I14" s="148"/>
      <c r="J14" s="149"/>
    </row>
    <row r="15" spans="1:10" ht="12.75">
      <c r="A15" s="38">
        <v>9</v>
      </c>
      <c r="B15" s="39" t="s">
        <v>6</v>
      </c>
      <c r="C15" s="40">
        <f>planilha!J119</f>
        <v>26854.65297245171</v>
      </c>
      <c r="D15" s="41">
        <f>(C15*100/C22)</f>
        <v>10.97956366792765</v>
      </c>
      <c r="E15" s="44"/>
      <c r="F15" s="44"/>
      <c r="G15" s="42">
        <v>0.5</v>
      </c>
      <c r="H15" s="42">
        <v>0.5</v>
      </c>
      <c r="I15" s="148"/>
      <c r="J15" s="149"/>
    </row>
    <row r="16" spans="1:10" ht="12.75" hidden="1">
      <c r="A16" s="38">
        <v>10</v>
      </c>
      <c r="B16" s="39" t="s">
        <v>151</v>
      </c>
      <c r="C16" s="40">
        <f>planilha!J135</f>
        <v>0</v>
      </c>
      <c r="D16" s="41">
        <f>(C16*100/C22)</f>
        <v>0</v>
      </c>
      <c r="E16" s="43"/>
      <c r="F16" s="42"/>
      <c r="G16" s="42"/>
      <c r="H16" s="42"/>
      <c r="I16" s="148"/>
      <c r="J16" s="149"/>
    </row>
    <row r="17" spans="1:10" ht="12.75" hidden="1">
      <c r="A17" s="38">
        <v>11</v>
      </c>
      <c r="B17" s="39" t="s">
        <v>152</v>
      </c>
      <c r="C17" s="40">
        <f>planilha!J167</f>
        <v>0</v>
      </c>
      <c r="D17" s="41">
        <f>(C17*100/C22)</f>
        <v>0</v>
      </c>
      <c r="E17" s="44"/>
      <c r="F17" s="42"/>
      <c r="G17" s="42"/>
      <c r="H17" s="42"/>
      <c r="I17" s="148"/>
      <c r="J17" s="149"/>
    </row>
    <row r="18" spans="1:10" ht="12.75" hidden="1">
      <c r="A18" s="38">
        <v>12</v>
      </c>
      <c r="B18" s="39" t="s">
        <v>3</v>
      </c>
      <c r="C18" s="40">
        <f>planilha!J194</f>
        <v>0</v>
      </c>
      <c r="D18" s="41">
        <f>(C18*100/C22)</f>
        <v>0</v>
      </c>
      <c r="E18" s="43"/>
      <c r="F18" s="43"/>
      <c r="G18" s="43"/>
      <c r="H18" s="43"/>
      <c r="I18" s="148"/>
      <c r="J18" s="149"/>
    </row>
    <row r="19" spans="1:10" ht="12.75" hidden="1">
      <c r="A19" s="38">
        <v>13</v>
      </c>
      <c r="B19" s="39" t="s">
        <v>129</v>
      </c>
      <c r="C19" s="40">
        <f>planilha!J131</f>
        <v>0</v>
      </c>
      <c r="D19" s="41">
        <f>(C19*100/C22)</f>
        <v>0</v>
      </c>
      <c r="E19" s="43"/>
      <c r="F19" s="43"/>
      <c r="G19" s="44"/>
      <c r="H19" s="141"/>
      <c r="I19" s="148"/>
      <c r="J19" s="149"/>
    </row>
    <row r="20" spans="1:10" ht="12.75">
      <c r="A20" s="38">
        <v>11</v>
      </c>
      <c r="B20" s="39" t="s">
        <v>153</v>
      </c>
      <c r="C20" s="40">
        <f>planilha!J213</f>
        <v>9313.750058162284</v>
      </c>
      <c r="D20" s="41">
        <f>(C20*100/C22)</f>
        <v>3.8079401679723768</v>
      </c>
      <c r="E20" s="43"/>
      <c r="F20" s="42">
        <v>0.3</v>
      </c>
      <c r="G20" s="42">
        <v>0.3</v>
      </c>
      <c r="H20" s="42">
        <v>0.4</v>
      </c>
      <c r="I20" s="148"/>
      <c r="J20" s="149"/>
    </row>
    <row r="21" spans="1:10" ht="13.5" thickBot="1">
      <c r="A21" s="142">
        <v>12</v>
      </c>
      <c r="B21" s="45" t="s">
        <v>77</v>
      </c>
      <c r="C21" s="46">
        <f>planilha!J258</f>
        <v>5514.67058092177</v>
      </c>
      <c r="D21" s="109">
        <f>(C21*100/C22)</f>
        <v>2.254681034716432</v>
      </c>
      <c r="E21" s="47"/>
      <c r="F21" s="48"/>
      <c r="G21" s="48"/>
      <c r="H21" s="143">
        <v>1</v>
      </c>
      <c r="I21" s="151"/>
      <c r="J21" s="152"/>
    </row>
    <row r="22" spans="1:10" ht="13.5" thickBot="1">
      <c r="A22" s="336" t="s">
        <v>142</v>
      </c>
      <c r="B22" s="337"/>
      <c r="C22" s="49">
        <f>SUM(C6:C21)</f>
        <v>244587.6155433818</v>
      </c>
      <c r="D22" s="50">
        <f>SUM(D6:D21)</f>
        <v>100</v>
      </c>
      <c r="E22" s="107"/>
      <c r="F22" s="108"/>
      <c r="G22" s="108"/>
      <c r="H22" s="108"/>
      <c r="I22" s="153"/>
      <c r="J22" s="154"/>
    </row>
    <row r="23" spans="1:10" ht="13.5" thickBot="1">
      <c r="A23" s="51" t="s">
        <v>143</v>
      </c>
      <c r="B23" s="52"/>
      <c r="C23" s="52"/>
      <c r="D23" s="52"/>
      <c r="E23" s="53">
        <f aca="true" t="shared" si="0" ref="E23:J23">SUMPRODUCT(E6:E21,$C$6:$C$21)</f>
        <v>76996.13974891596</v>
      </c>
      <c r="F23" s="53">
        <f t="shared" si="0"/>
        <v>43671.657295223646</v>
      </c>
      <c r="G23" s="65">
        <f t="shared" si="0"/>
        <v>48718.59085454424</v>
      </c>
      <c r="H23" s="65">
        <f t="shared" si="0"/>
        <v>75201.22764469794</v>
      </c>
      <c r="I23" s="155">
        <f t="shared" si="0"/>
        <v>0</v>
      </c>
      <c r="J23" s="155">
        <f t="shared" si="0"/>
        <v>0</v>
      </c>
    </row>
    <row r="24" spans="1:10" ht="13.5" thickBot="1">
      <c r="A24" s="54" t="s">
        <v>144</v>
      </c>
      <c r="B24" s="55"/>
      <c r="C24" s="55"/>
      <c r="D24" s="55"/>
      <c r="E24" s="56">
        <f>(E23*100/C22)</f>
        <v>31.479982981909963</v>
      </c>
      <c r="F24" s="56">
        <f>(F23*100/C22)</f>
        <v>17.855220182837805</v>
      </c>
      <c r="G24" s="56">
        <f>(G23*100/C22)</f>
        <v>19.918666260476776</v>
      </c>
      <c r="H24" s="56">
        <f>(H23*100/C22)</f>
        <v>30.74613057477545</v>
      </c>
      <c r="I24" s="156">
        <f>(I23*100/C22)</f>
        <v>0</v>
      </c>
      <c r="J24" s="156">
        <f>(J23*100/C22)</f>
        <v>0</v>
      </c>
    </row>
    <row r="25" spans="1:10" ht="12.75">
      <c r="A25" s="57" t="s">
        <v>145</v>
      </c>
      <c r="B25" s="58"/>
      <c r="C25" s="58"/>
      <c r="D25" s="58"/>
      <c r="E25" s="59">
        <f>(E23)</f>
        <v>76996.13974891596</v>
      </c>
      <c r="F25" s="59">
        <f>(E25+F23)</f>
        <v>120667.7970441396</v>
      </c>
      <c r="G25" s="59">
        <f>(F25+G23)</f>
        <v>169386.38789868384</v>
      </c>
      <c r="H25" s="60">
        <f>G25+H23</f>
        <v>244587.61554338178</v>
      </c>
      <c r="I25" s="157"/>
      <c r="J25" s="157"/>
    </row>
    <row r="26" spans="1:10" ht="13.5" thickBot="1">
      <c r="A26" s="61" t="s">
        <v>146</v>
      </c>
      <c r="B26" s="62"/>
      <c r="C26" s="62"/>
      <c r="D26" s="62"/>
      <c r="E26" s="56">
        <f>(E24)</f>
        <v>31.479982981909963</v>
      </c>
      <c r="F26" s="56">
        <f>(E26+F24)</f>
        <v>49.33520316474777</v>
      </c>
      <c r="G26" s="56">
        <f>(F26+G24)</f>
        <v>69.25386942522454</v>
      </c>
      <c r="H26" s="63">
        <f>G26+H24</f>
        <v>99.99999999999999</v>
      </c>
      <c r="I26" s="154"/>
      <c r="J26" s="154"/>
    </row>
    <row r="27" spans="1:10" ht="12.75">
      <c r="A27" s="64" t="s">
        <v>147</v>
      </c>
      <c r="B27" s="110"/>
      <c r="C27" s="110"/>
      <c r="D27" s="110"/>
      <c r="E27" s="110"/>
      <c r="F27" s="110"/>
      <c r="G27" s="110"/>
      <c r="H27" s="110"/>
      <c r="I27" s="110"/>
      <c r="J27" s="111"/>
    </row>
    <row r="28" spans="1:10" ht="13.5" thickBot="1">
      <c r="A28" s="112" t="s">
        <v>473</v>
      </c>
      <c r="B28" s="113"/>
      <c r="C28" s="113"/>
      <c r="D28" s="113"/>
      <c r="E28" s="113"/>
      <c r="F28" s="113"/>
      <c r="G28" s="113"/>
      <c r="H28" s="113"/>
      <c r="I28" s="113"/>
      <c r="J28" s="114"/>
    </row>
    <row r="30" ht="12.75">
      <c r="J30" s="286" t="s">
        <v>492</v>
      </c>
    </row>
    <row r="32" spans="1:10" ht="12.75">
      <c r="A32" s="305" t="s">
        <v>491</v>
      </c>
      <c r="B32" s="305"/>
      <c r="C32" s="305"/>
      <c r="D32" s="305"/>
      <c r="E32" s="305"/>
      <c r="F32" s="305"/>
      <c r="G32" s="305"/>
      <c r="H32" s="305"/>
      <c r="I32" s="305"/>
      <c r="J32" s="305"/>
    </row>
    <row r="33" spans="1:10" ht="12.75">
      <c r="A33" s="305"/>
      <c r="B33" s="305"/>
      <c r="C33" s="305"/>
      <c r="D33" s="305"/>
      <c r="E33" s="305"/>
      <c r="F33" s="305"/>
      <c r="G33" s="305"/>
      <c r="H33" s="305"/>
      <c r="I33" s="305"/>
      <c r="J33" s="305"/>
    </row>
    <row r="34" spans="1:10" ht="12.75">
      <c r="A34" s="305"/>
      <c r="B34" s="305"/>
      <c r="C34" s="305"/>
      <c r="D34" s="305"/>
      <c r="E34" s="305"/>
      <c r="F34" s="305"/>
      <c r="G34" s="305"/>
      <c r="H34" s="305"/>
      <c r="I34" s="305"/>
      <c r="J34" s="305"/>
    </row>
    <row r="35" spans="1:10" ht="12.75">
      <c r="A35" s="305"/>
      <c r="B35" s="305"/>
      <c r="C35" s="305"/>
      <c r="D35" s="305"/>
      <c r="E35" s="305"/>
      <c r="F35" s="305"/>
      <c r="G35" s="305"/>
      <c r="H35" s="305"/>
      <c r="I35" s="305"/>
      <c r="J35" s="305"/>
    </row>
  </sheetData>
  <sheetProtection/>
  <mergeCells count="6">
    <mergeCell ref="A1:J1"/>
    <mergeCell ref="A4:A5"/>
    <mergeCell ref="B4:B5"/>
    <mergeCell ref="E4:J4"/>
    <mergeCell ref="A22:B22"/>
    <mergeCell ref="A32:J35"/>
  </mergeCells>
  <printOptions horizontalCentered="1"/>
  <pageMargins left="0.5905511811023623" right="0.5905511811023623" top="1.7716535433070868" bottom="0.7874015748031497" header="0.1968503937007874" footer="0.1968503937007874"/>
  <pageSetup fitToHeight="0" fitToWidth="1" horizontalDpi="600" verticalDpi="600" orientation="landscape" paperSize="9" scale="99" r:id="rId2"/>
  <headerFooter>
    <oddHeader>&amp;L&amp;G&amp;C        &amp;R
&amp;"Arial,Negrito"DW2M CONTRUTORA LTDA.&amp;"Arial,Normal"
CNPJ nº 48.251.773/0001-77
&amp;D</oddHeader>
    <oddFooter>&amp;C&amp;K00-033
Avenida Brasil | 474 | Jardim Planalto
CEP: 68.193-000
Novo Progresso - PA&amp;R&amp;P/&amp;N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showGridLines="0" view="pageBreakPreview" zoomScale="60" workbookViewId="0" topLeftCell="A1">
      <selection activeCell="F19" sqref="F19"/>
    </sheetView>
  </sheetViews>
  <sheetFormatPr defaultColWidth="9.140625" defaultRowHeight="12.75"/>
  <cols>
    <col min="1" max="1" width="9.140625" style="118" customWidth="1"/>
    <col min="2" max="2" width="33.8515625" style="118" customWidth="1"/>
    <col min="3" max="3" width="12.00390625" style="118" customWidth="1"/>
    <col min="4" max="4" width="12.8515625" style="118" customWidth="1"/>
    <col min="5" max="5" width="12.28125" style="118" customWidth="1"/>
    <col min="6" max="6" width="22.57421875" style="118" customWidth="1"/>
    <col min="7" max="16384" width="9.140625" style="118" customWidth="1"/>
  </cols>
  <sheetData>
    <row r="1" spans="1:6" s="3" customFormat="1" ht="12.75" customHeight="1">
      <c r="A1" s="344" t="s">
        <v>263</v>
      </c>
      <c r="B1" s="345"/>
      <c r="C1" s="345"/>
      <c r="D1" s="345"/>
      <c r="E1" s="345"/>
      <c r="F1" s="346"/>
    </row>
    <row r="2" spans="1:6" s="3" customFormat="1" ht="12.75" customHeight="1">
      <c r="A2" s="347"/>
      <c r="B2" s="300"/>
      <c r="C2" s="300"/>
      <c r="D2" s="300"/>
      <c r="E2" s="300"/>
      <c r="F2" s="348"/>
    </row>
    <row r="3" spans="1:6" s="3" customFormat="1" ht="12.75" customHeight="1" thickBot="1">
      <c r="A3" s="349"/>
      <c r="B3" s="350"/>
      <c r="C3" s="350"/>
      <c r="D3" s="350"/>
      <c r="E3" s="350"/>
      <c r="F3" s="351"/>
    </row>
    <row r="4" spans="1:6" s="3" customFormat="1" ht="19.5" customHeight="1">
      <c r="A4" s="352" t="str">
        <f>planilha!A4</f>
        <v>Obra: REFORMA DA QUADRA DO BAIRRO RUI PIRES DE LIMA</v>
      </c>
      <c r="B4" s="353"/>
      <c r="C4" s="353"/>
      <c r="D4" s="353"/>
      <c r="E4" s="353"/>
      <c r="F4" s="354"/>
    </row>
    <row r="5" spans="1:6" s="3" customFormat="1" ht="19.5" customHeight="1">
      <c r="A5" s="352" t="str">
        <f>planilha!A5</f>
        <v>Local:  Rua das Palmeiras, BAIRRO: Rui Pires de Lima - MUNICÍPIO DE NOVO PROGRESSO - PA</v>
      </c>
      <c r="B5" s="353"/>
      <c r="C5" s="353"/>
      <c r="D5" s="353"/>
      <c r="E5" s="353"/>
      <c r="F5" s="354"/>
    </row>
    <row r="6" spans="1:6" s="3" customFormat="1" ht="11.25" customHeight="1" thickBot="1">
      <c r="A6" s="355"/>
      <c r="B6" s="356"/>
      <c r="C6" s="356"/>
      <c r="D6" s="356"/>
      <c r="E6" s="356"/>
      <c r="F6" s="357"/>
    </row>
    <row r="7" spans="1:6" s="3" customFormat="1" ht="14.25" customHeight="1" thickBot="1">
      <c r="A7" s="358" t="s">
        <v>264</v>
      </c>
      <c r="B7" s="359"/>
      <c r="C7" s="359"/>
      <c r="D7" s="359"/>
      <c r="E7" s="359"/>
      <c r="F7" s="360"/>
    </row>
    <row r="8" spans="1:6" ht="27" thickBot="1">
      <c r="A8" s="119" t="s">
        <v>70</v>
      </c>
      <c r="B8" s="120" t="s">
        <v>265</v>
      </c>
      <c r="C8" s="120" t="s">
        <v>266</v>
      </c>
      <c r="D8" s="121" t="s">
        <v>267</v>
      </c>
      <c r="E8" s="122" t="s">
        <v>268</v>
      </c>
      <c r="F8" s="123" t="s">
        <v>269</v>
      </c>
    </row>
    <row r="9" spans="1:6" ht="12.75">
      <c r="A9" s="124"/>
      <c r="B9" s="125" t="s">
        <v>270</v>
      </c>
      <c r="C9" s="126"/>
      <c r="D9" s="127"/>
      <c r="E9" s="128"/>
      <c r="F9" s="129"/>
    </row>
    <row r="10" spans="1:6" ht="12.75">
      <c r="A10" s="130">
        <v>93572</v>
      </c>
      <c r="B10" s="131" t="s">
        <v>271</v>
      </c>
      <c r="C10" s="132">
        <v>4</v>
      </c>
      <c r="D10" s="133" t="s">
        <v>272</v>
      </c>
      <c r="E10" s="134">
        <v>3626.91</v>
      </c>
      <c r="F10" s="135">
        <f aca="true" t="shared" si="0" ref="F10:F15">PRODUCT(C10,E10)</f>
        <v>14507.64</v>
      </c>
    </row>
    <row r="11" spans="1:6" ht="12.75">
      <c r="A11" s="130">
        <v>90777</v>
      </c>
      <c r="B11" s="131" t="s">
        <v>273</v>
      </c>
      <c r="C11" s="132">
        <v>30</v>
      </c>
      <c r="D11" s="133" t="s">
        <v>274</v>
      </c>
      <c r="E11" s="134">
        <v>98.15</v>
      </c>
      <c r="F11" s="135">
        <f t="shared" si="0"/>
        <v>2944.5</v>
      </c>
    </row>
    <row r="12" spans="1:6" ht="12.75">
      <c r="A12" s="130">
        <v>93563</v>
      </c>
      <c r="B12" s="131" t="s">
        <v>275</v>
      </c>
      <c r="C12" s="132">
        <v>0</v>
      </c>
      <c r="D12" s="133" t="s">
        <v>272</v>
      </c>
      <c r="E12" s="134">
        <v>2975.57</v>
      </c>
      <c r="F12" s="135">
        <f t="shared" si="0"/>
        <v>0</v>
      </c>
    </row>
    <row r="13" spans="1:6" ht="12.75">
      <c r="A13" s="130">
        <v>88326</v>
      </c>
      <c r="B13" s="131" t="s">
        <v>276</v>
      </c>
      <c r="C13" s="132">
        <v>0</v>
      </c>
      <c r="D13" s="133" t="s">
        <v>274</v>
      </c>
      <c r="E13" s="134">
        <v>16.91</v>
      </c>
      <c r="F13" s="135">
        <f t="shared" si="0"/>
        <v>0</v>
      </c>
    </row>
    <row r="14" spans="1:6" ht="26.25">
      <c r="A14" s="130">
        <v>94295</v>
      </c>
      <c r="B14" s="131" t="s">
        <v>277</v>
      </c>
      <c r="C14" s="132">
        <v>0</v>
      </c>
      <c r="D14" s="133" t="s">
        <v>272</v>
      </c>
      <c r="E14" s="134">
        <v>4091.63</v>
      </c>
      <c r="F14" s="135">
        <f t="shared" si="0"/>
        <v>0</v>
      </c>
    </row>
    <row r="15" spans="1:6" ht="12.75">
      <c r="A15" s="130">
        <v>93564</v>
      </c>
      <c r="B15" s="131" t="s">
        <v>278</v>
      </c>
      <c r="C15" s="132">
        <v>0</v>
      </c>
      <c r="D15" s="133" t="s">
        <v>272</v>
      </c>
      <c r="E15" s="134">
        <v>2866.22</v>
      </c>
      <c r="F15" s="135">
        <f t="shared" si="0"/>
        <v>0</v>
      </c>
    </row>
    <row r="16" spans="1:6" ht="12.75">
      <c r="A16" s="136"/>
      <c r="B16" s="361" t="s">
        <v>279</v>
      </c>
      <c r="C16" s="362"/>
      <c r="D16" s="362"/>
      <c r="E16" s="362"/>
      <c r="F16" s="363"/>
    </row>
    <row r="17" spans="1:6" ht="12.75">
      <c r="A17" s="136"/>
      <c r="B17" s="338" t="s">
        <v>270</v>
      </c>
      <c r="C17" s="339"/>
      <c r="D17" s="339"/>
      <c r="E17" s="340"/>
      <c r="F17" s="135">
        <f>SUM(F9:F15)</f>
        <v>17452.14</v>
      </c>
    </row>
    <row r="18" spans="1:6" ht="12.75">
      <c r="A18" s="136"/>
      <c r="B18" s="338" t="s">
        <v>280</v>
      </c>
      <c r="C18" s="339"/>
      <c r="D18" s="339"/>
      <c r="E18" s="340"/>
      <c r="F18" s="135">
        <v>0</v>
      </c>
    </row>
    <row r="19" spans="1:6" ht="13.5" thickBot="1">
      <c r="A19" s="137"/>
      <c r="B19" s="341" t="s">
        <v>281</v>
      </c>
      <c r="C19" s="342"/>
      <c r="D19" s="342"/>
      <c r="E19" s="343"/>
      <c r="F19" s="138">
        <f>SUM(F17:F18)</f>
        <v>17452.14</v>
      </c>
    </row>
    <row r="37" spans="1:6" ht="12.75">
      <c r="A37"/>
      <c r="B37"/>
      <c r="C37"/>
      <c r="D37"/>
      <c r="E37"/>
      <c r="F37" s="286" t="s">
        <v>492</v>
      </c>
    </row>
    <row r="38" spans="1:6" ht="12.75">
      <c r="A38"/>
      <c r="B38"/>
      <c r="C38"/>
      <c r="D38"/>
      <c r="E38"/>
      <c r="F38"/>
    </row>
    <row r="39" spans="1:6" ht="12.75">
      <c r="A39"/>
      <c r="B39"/>
      <c r="C39"/>
      <c r="D39"/>
      <c r="E39"/>
      <c r="F39"/>
    </row>
    <row r="40" spans="1:6" ht="12.75">
      <c r="A40"/>
      <c r="B40"/>
      <c r="C40"/>
      <c r="D40"/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 s="305" t="s">
        <v>490</v>
      </c>
      <c r="B47" s="305"/>
      <c r="C47" s="305"/>
      <c r="D47" s="305"/>
      <c r="E47" s="305"/>
      <c r="F47" s="305"/>
    </row>
    <row r="48" spans="1:6" ht="12.75">
      <c r="A48" s="305"/>
      <c r="B48" s="305"/>
      <c r="C48" s="305"/>
      <c r="D48" s="305"/>
      <c r="E48" s="305"/>
      <c r="F48" s="305"/>
    </row>
    <row r="49" spans="1:6" ht="12.75">
      <c r="A49" s="305"/>
      <c r="B49" s="305"/>
      <c r="C49" s="305"/>
      <c r="D49" s="305"/>
      <c r="E49" s="305"/>
      <c r="F49" s="305"/>
    </row>
    <row r="50" spans="1:6" ht="12.75">
      <c r="A50" s="305"/>
      <c r="B50" s="305"/>
      <c r="C50" s="305"/>
      <c r="D50" s="305"/>
      <c r="E50" s="305"/>
      <c r="F50" s="305"/>
    </row>
    <row r="51" spans="1:6" ht="12.75">
      <c r="A51" s="305"/>
      <c r="B51" s="305"/>
      <c r="C51" s="305"/>
      <c r="D51" s="305"/>
      <c r="E51" s="305"/>
      <c r="F51" s="305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</sheetData>
  <sheetProtection/>
  <mergeCells count="9">
    <mergeCell ref="A47:F51"/>
    <mergeCell ref="B18:E18"/>
    <mergeCell ref="B19:E19"/>
    <mergeCell ref="A1:F3"/>
    <mergeCell ref="A4:F4"/>
    <mergeCell ref="A5:F6"/>
    <mergeCell ref="A7:F7"/>
    <mergeCell ref="B16:F16"/>
    <mergeCell ref="B17:E17"/>
  </mergeCells>
  <printOptions horizontalCentered="1"/>
  <pageMargins left="0.5905511811023623" right="0.5905511811023623" top="1.7716535433070868" bottom="0.7874015748031497" header="0.1968503937007874" footer="0.1968503937007874"/>
  <pageSetup fitToHeight="0" fitToWidth="1" horizontalDpi="600" verticalDpi="600" orientation="portrait" paperSize="9" scale="88" r:id="rId2"/>
  <headerFooter>
    <oddHeader>&amp;L
&amp;G&amp;R
&amp;"Arial,Negrito"DW2M CONTRUTORA LTDA.&amp;"Arial,Normal"
CNPJ nº 48.251.773/0001-77
&amp;D</oddHeader>
    <oddFooter>&amp;C&amp;K00-034
Avenida Brasil | 474 | Jardim Planalto
CEP: 68.193-000
Novo Progresso - PA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PNUD/BRA/00/027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willamy.dias</dc:creator>
  <cp:keywords/>
  <dc:description/>
  <cp:lastModifiedBy>Djayson Manuel</cp:lastModifiedBy>
  <cp:lastPrinted>2023-06-14T21:05:16Z</cp:lastPrinted>
  <dcterms:created xsi:type="dcterms:W3CDTF">2005-05-06T14:48:20Z</dcterms:created>
  <dcterms:modified xsi:type="dcterms:W3CDTF">2023-06-14T21:53:39Z</dcterms:modified>
  <cp:category/>
  <cp:version/>
  <cp:contentType/>
  <cp:contentStatus/>
</cp:coreProperties>
</file>