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io\Desktop\ESCRITÓRIO\LICITAÇÃO\OBRAS\CENTRO CULTURAL\"/>
    </mc:Choice>
  </mc:AlternateContent>
  <xr:revisionPtr revIDLastSave="0" documentId="13_ncr:1_{D9876A7A-162E-4537-B4E6-2F1290B47C22}" xr6:coauthVersionLast="47" xr6:coauthVersionMax="47" xr10:uidLastSave="{00000000-0000-0000-0000-000000000000}"/>
  <bookViews>
    <workbookView xWindow="-110" yWindow="-110" windowWidth="25820" windowHeight="13900" xr2:uid="{C3496550-FF14-4C06-93DC-968550909751}"/>
  </bookViews>
  <sheets>
    <sheet name="PLANILHA ORÇAMENTÁRIA" sheetId="1" r:id="rId1"/>
    <sheet name="CRONOGRAMA" sheetId="2" r:id="rId2"/>
    <sheet name="BD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I22" i="1" s="1"/>
  <c r="H21" i="1"/>
  <c r="I21" i="1" s="1"/>
  <c r="H16" i="1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H125" i="1"/>
  <c r="I125" i="1" s="1"/>
  <c r="I126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2" i="1"/>
  <c r="I112" i="1" s="1"/>
  <c r="H109" i="1"/>
  <c r="I109" i="1" s="1"/>
  <c r="H111" i="1"/>
  <c r="I111" i="1" s="1"/>
  <c r="H110" i="1"/>
  <c r="I110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5" i="1"/>
  <c r="I95" i="1" s="1"/>
  <c r="I96" i="1" s="1"/>
  <c r="H89" i="1"/>
  <c r="I89" i="1" s="1"/>
  <c r="H91" i="1"/>
  <c r="I91" i="1" s="1"/>
  <c r="H90" i="1"/>
  <c r="I90" i="1" s="1"/>
  <c r="H88" i="1"/>
  <c r="I88" i="1" s="1"/>
  <c r="H84" i="1"/>
  <c r="I84" i="1" s="1"/>
  <c r="H83" i="1"/>
  <c r="I83" i="1" s="1"/>
  <c r="H82" i="1"/>
  <c r="I82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64" i="1"/>
  <c r="I64" i="1" s="1"/>
  <c r="H63" i="1"/>
  <c r="I63" i="1" s="1"/>
  <c r="H59" i="1"/>
  <c r="I59" i="1" s="1"/>
  <c r="H58" i="1"/>
  <c r="I58" i="1" s="1"/>
  <c r="H57" i="1"/>
  <c r="I57" i="1" s="1"/>
  <c r="H52" i="1"/>
  <c r="I52" i="1" s="1"/>
  <c r="H48" i="1"/>
  <c r="I48" i="1" s="1"/>
  <c r="I49" i="1" s="1"/>
  <c r="H38" i="1"/>
  <c r="I38" i="1" s="1"/>
  <c r="H40" i="1"/>
  <c r="I40" i="1" s="1"/>
  <c r="H44" i="1"/>
  <c r="I44" i="1" s="1"/>
  <c r="H42" i="1"/>
  <c r="I42" i="1" s="1"/>
  <c r="H32" i="1"/>
  <c r="I32" i="1" s="1"/>
  <c r="H33" i="1"/>
  <c r="I33" i="1" s="1"/>
  <c r="H31" i="1"/>
  <c r="I31" i="1" s="1"/>
  <c r="H27" i="1"/>
  <c r="I27" i="1" s="1"/>
  <c r="H26" i="1"/>
  <c r="I26" i="1" s="1"/>
  <c r="H17" i="1"/>
  <c r="I17" i="1" s="1"/>
  <c r="I16" i="1"/>
  <c r="I107" i="1" l="1"/>
  <c r="I60" i="1"/>
  <c r="I79" i="1"/>
  <c r="I113" i="1"/>
  <c r="I122" i="1"/>
  <c r="I92" i="1"/>
  <c r="I85" i="1"/>
  <c r="I65" i="1"/>
  <c r="I53" i="1"/>
  <c r="I18" i="1"/>
  <c r="C10" i="2" s="1"/>
  <c r="F26" i="2" s="1"/>
  <c r="I45" i="1"/>
  <c r="I34" i="1"/>
  <c r="I28" i="1"/>
  <c r="C12" i="2" s="1"/>
  <c r="I23" i="1"/>
  <c r="C11" i="2" s="1"/>
  <c r="G26" i="2" l="1"/>
  <c r="E26" i="2"/>
  <c r="F27" i="2" s="1"/>
  <c r="H26" i="2"/>
  <c r="C26" i="2"/>
  <c r="D12" i="2" s="1"/>
  <c r="I128" i="1"/>
  <c r="I14" i="1" s="1"/>
  <c r="I10" i="1" s="1"/>
  <c r="G27" i="2" l="1"/>
  <c r="H27" i="2" s="1"/>
  <c r="E27" i="2"/>
  <c r="D23" i="2"/>
  <c r="D19" i="2"/>
  <c r="D20" i="2"/>
  <c r="D24" i="2"/>
  <c r="D17" i="2"/>
  <c r="D18" i="2"/>
  <c r="D22" i="2"/>
  <c r="D21" i="2"/>
  <c r="D11" i="2"/>
  <c r="D13" i="2"/>
  <c r="D25" i="2"/>
  <c r="D14" i="2"/>
  <c r="D10" i="2"/>
  <c r="D16" i="2"/>
  <c r="D15" i="2"/>
  <c r="D26" i="2" l="1"/>
</calcChain>
</file>

<file path=xl/sharedStrings.xml><?xml version="1.0" encoding="utf-8"?>
<sst xmlns="http://schemas.openxmlformats.org/spreadsheetml/2006/main" count="373" uniqueCount="238">
  <si>
    <t>Obra: Revitalização do Centro Cultural</t>
  </si>
  <si>
    <t>Data de Preço: Sedop Setembro/2022 SINAPI Outubro/2022 com desoneração</t>
  </si>
  <si>
    <t>Unidade Federativa: Novo Progresso - PA</t>
  </si>
  <si>
    <t>Planilha Orçamentária</t>
  </si>
  <si>
    <t>Centro Cultural de Novo Progresso</t>
  </si>
  <si>
    <t>ITEM</t>
  </si>
  <si>
    <t>CÓDIGO</t>
  </si>
  <si>
    <t>FONTE</t>
  </si>
  <si>
    <t>DESCRIÇÃO DOS SERVIÇOS</t>
  </si>
  <si>
    <t>UN.</t>
  </si>
  <si>
    <t>QUANT.</t>
  </si>
  <si>
    <t>PREÇO SEM BDI (R$)</t>
  </si>
  <si>
    <t>PREÇO COM BDI (R$)</t>
  </si>
  <si>
    <t>VALOR (R$)</t>
  </si>
  <si>
    <t>1.</t>
  </si>
  <si>
    <t>ÁREA EXTERNA CENTRO CULTURAL</t>
  </si>
  <si>
    <t>1.1</t>
  </si>
  <si>
    <t>ADMINISTRAÇÃO LOCAL DA OBRA</t>
  </si>
  <si>
    <t>1.1.1</t>
  </si>
  <si>
    <t>1.1.2</t>
  </si>
  <si>
    <t>SEDOP</t>
  </si>
  <si>
    <t>SINAPI</t>
  </si>
  <si>
    <t>ENCARREGADO GERAL DE OBRAS COM ENCARGOS COMPLEMENTARES</t>
  </si>
  <si>
    <t>ENGENHEIRO CIVIL DE OBRA JUNIOR COM ENCARGOS COMPLEMENTARES</t>
  </si>
  <si>
    <t>meses</t>
  </si>
  <si>
    <t>h</t>
  </si>
  <si>
    <t>BDI:</t>
  </si>
  <si>
    <t>1.2</t>
  </si>
  <si>
    <t>1.2.1</t>
  </si>
  <si>
    <t>1.2.2</t>
  </si>
  <si>
    <t>COMPOSIÇÃO</t>
  </si>
  <si>
    <t>MOBILIZAÇÃO DE PESSOAL E EQUIPAMENTOS</t>
  </si>
  <si>
    <t>DESMOBILIZAÇÃO DE PESSOAL E EQUIPAMENTOS</t>
  </si>
  <si>
    <t>unid.</t>
  </si>
  <si>
    <t>un</t>
  </si>
  <si>
    <t>1.3</t>
  </si>
  <si>
    <t>1.3.1</t>
  </si>
  <si>
    <t>1.3.2</t>
  </si>
  <si>
    <t>PLACA DE OBRA EM LONA COM PLOTAGEM DE GRÁFICA</t>
  </si>
  <si>
    <t>LICENÇAS E TAXAS DE OBRA (ACIMA DE 500 m²)</t>
  </si>
  <si>
    <t>m²</t>
  </si>
  <si>
    <t>cj</t>
  </si>
  <si>
    <t>1.4</t>
  </si>
  <si>
    <t>MOBILIZAÇÃO E DESMOBILIZAÇÃO</t>
  </si>
  <si>
    <t>SERVIÇOS PRELIMINARES</t>
  </si>
  <si>
    <t>DEMOLIÇÕES E MOVIMENTOS DE TERRAS</t>
  </si>
  <si>
    <t>1.4.1</t>
  </si>
  <si>
    <t>1.4.2</t>
  </si>
  <si>
    <t>1.4.3</t>
  </si>
  <si>
    <t>DEMOLIÇÃO MANUAL DE ALVENARIA DE TIJOLO - MURO</t>
  </si>
  <si>
    <t>m³</t>
  </si>
  <si>
    <t>ESCAVAÇÃO MANUAL ATÉ 1,50 m DE PROFUNDIDADE</t>
  </si>
  <si>
    <t>REATERRO COMPACTADO</t>
  </si>
  <si>
    <t>1.5</t>
  </si>
  <si>
    <t>FUNDAÇÕES E SUPERESTRUTURA</t>
  </si>
  <si>
    <t>ESTRUTURAS DE CONCRETO ARMADO - SAPATAS</t>
  </si>
  <si>
    <t>1.5.1</t>
  </si>
  <si>
    <t>1.5.1.1</t>
  </si>
  <si>
    <t>1.5.2</t>
  </si>
  <si>
    <t>1.5.2.1</t>
  </si>
  <si>
    <t>1.5.3</t>
  </si>
  <si>
    <t>1.5.3.1</t>
  </si>
  <si>
    <t>1.5.4</t>
  </si>
  <si>
    <t>1.5.4.1</t>
  </si>
  <si>
    <t>ESTRUTURAS DE CONCRETO ARMADO - BALDRAMES</t>
  </si>
  <si>
    <t>BALDRAME EM CONCRETO ARMADO C/ CINTA DE AMARRAÇÃO</t>
  </si>
  <si>
    <t>ESTRUTURA DE CONCRETO ARMADO - PILARES</t>
  </si>
  <si>
    <t>ESTRUTURAS DE CONCRETO ARMADO - VIGAS DE RESPALDO DO MURO</t>
  </si>
  <si>
    <t>1.6</t>
  </si>
  <si>
    <t>1.6.1</t>
  </si>
  <si>
    <t>IMPERMEABILIZAÇÃO PARA BALDRAME</t>
  </si>
  <si>
    <t>IMPERMEABILIZAÇÃO</t>
  </si>
  <si>
    <t>ALVENARIAS E DIVISÓRIAS - MURO</t>
  </si>
  <si>
    <t>MURO EM ALVENARIA REBOCADO E PINTADO 2 FACES (h=2,50m)</t>
  </si>
  <si>
    <t>m</t>
  </si>
  <si>
    <t>CONCRETO ARMADO FCK=15 MPA C/ FORMA MAD BRANCA (INCL. LANÇAMENTO E ADENSAMENTO)</t>
  </si>
  <si>
    <t>CONCRETO ARMADO FCK=20 MPA C/ FORMA MAD BRANCA (INCL. LANÇAMENTO E ADENSAMENTO)</t>
  </si>
  <si>
    <t>1.8</t>
  </si>
  <si>
    <t>1.8.1</t>
  </si>
  <si>
    <t>1.8.1.1</t>
  </si>
  <si>
    <t>1.8.1.2</t>
  </si>
  <si>
    <t>1.8.1.3</t>
  </si>
  <si>
    <t>ESQUADRIAS</t>
  </si>
  <si>
    <t>PORTÃO DE FERRO</t>
  </si>
  <si>
    <t>PORTÃO DE FERRO 7/8" C/ FERRAGENS (INCL. PINT. ANTI-CORROSIVA)</t>
  </si>
  <si>
    <t>GRADE DE FERRO EM METALOM (INCL. PINT. ANTI-CORROSIVA)</t>
  </si>
  <si>
    <t>PAINEL EM ACM - ESTRUTURADO (FACHADAS)</t>
  </si>
  <si>
    <t>REVESTIMENTOS</t>
  </si>
  <si>
    <t>1.9</t>
  </si>
  <si>
    <t>1.9.1</t>
  </si>
  <si>
    <t>1.9.2</t>
  </si>
  <si>
    <t>CHAPISCO DE CIMENTO E AREIA NO TRAÇO 1:3</t>
  </si>
  <si>
    <t>REBOCO COM ARGAMASSA 1:6 ADIT. PLAST.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</si>
  <si>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</si>
  <si>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</si>
  <si>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</si>
  <si>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</si>
  <si>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</si>
  <si>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</si>
  <si>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</si>
  <si>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</si>
  <si>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1.10.8</t>
  </si>
  <si>
    <t>1.10.9</t>
  </si>
  <si>
    <t>1.10.10</t>
  </si>
  <si>
    <t>1.10.11</t>
  </si>
  <si>
    <t>CAMADA IMPERMEABILIZADORA e=10cm C/ SEIXO</t>
  </si>
  <si>
    <t>CAMADA REGULARIZADORA NO TRAÇO 1:4</t>
  </si>
  <si>
    <t>EXECUÇÃO E COMPACTAÇÃO DE BASE E OU SUB-BASE PARA PAVIMENTAÇÃO DE SOLOS DE COMPORTAMENTO LATERÍTICO (ARENOSO) - EXCLUSIVO SOLO, ESCAVAÇÃOE TRANSPORTE</t>
  </si>
  <si>
    <t xml:space="preserve">ESCAVAÇÃO HORIZONTAL, INCLUINDO CARGA, DESCARGA E TRANSPORTE EM SOLO DE 1ª CATEGORIA COM TRATOR DE ESTEIRAS (100 HP/LÂMINA 2,19 m³) E CAMINHÃO BASCULANTE DE 10 m³. DMT ATÉ 200 m </t>
  </si>
  <si>
    <t>REGURALIZAÇÃO DE SUPERFÍCIE COM MOTONIVELADORA</t>
  </si>
  <si>
    <t>PEDREGULHO OU PIÇARRA DE JAZIDA, AO NATURAL, PARA BASE DE PAVIMENTAÇÃO, RETIRADO NA JAZIDA, SEM TRANSPORTE</t>
  </si>
  <si>
    <t>TRANSPORTE COM CAMINHÃO BASCULANTE DE 10 m³ EM VIA URBANA EM LEITO NATURAL</t>
  </si>
  <si>
    <t>EXECUÇÃO DE PAVIMENTO COM APLICAÇÃO DE CONCRETO ASFÁLTICO, CAMADA DE BINDER - EXCLUSIVO CARGA E TRANSPORTE</t>
  </si>
  <si>
    <t>TRANSPORTE COM CAMINHÃO TANQUE DE TRANSPORTE DE MATERIAL ASFÁLTICO 20.000 L, EM VIA URBANA COM LEITO NATURAL</t>
  </si>
  <si>
    <t>MEIO-FIO EM CONCRETO NAS DIMENSÕES 0,30 m X 0,12 m SEM LÂMINA D'ÁGUA</t>
  </si>
  <si>
    <t>CALÇADA (INCL. ALICERCE, BALDRAME E CONCRETO C/ JUNTA SECA)</t>
  </si>
  <si>
    <t xml:space="preserve">m² </t>
  </si>
  <si>
    <t>m³ x km</t>
  </si>
  <si>
    <t>T x km</t>
  </si>
  <si>
    <t>PISOS</t>
  </si>
  <si>
    <t>1.11</t>
  </si>
  <si>
    <t>1.11.1</t>
  </si>
  <si>
    <t>1.11.2</t>
  </si>
  <si>
    <t>1.11.3</t>
  </si>
  <si>
    <t>ESTRUTURA METÁLICA P/ COBERTURA - 2 ÁGUAS - VÃO 20 m</t>
  </si>
  <si>
    <t>COBERTURA</t>
  </si>
  <si>
    <t>COBERTURA - TELHA TERMOACÚSTICA</t>
  </si>
  <si>
    <t>CUMEEIRA EM AÇO GALVANIZADO</t>
  </si>
  <si>
    <t>1.12</t>
  </si>
  <si>
    <t>1.12.1</t>
  </si>
  <si>
    <t>1.12.2</t>
  </si>
  <si>
    <t>1.12.3</t>
  </si>
  <si>
    <t>1.12.4</t>
  </si>
  <si>
    <t>PINTURAS E ACABAMENTOS</t>
  </si>
  <si>
    <t>ACRÍLICA FOSCA INT. E EXT. SEM MASSA C/ SELADOR</t>
  </si>
  <si>
    <t>ACRÍLICA PARA PISO</t>
  </si>
  <si>
    <t>ESMALTE S/ FERRO (SUPERF. LISA)</t>
  </si>
  <si>
    <t>ESMALTE SOBRE GRADE DE FERRO (SUPERF. APARELHADA)</t>
  </si>
  <si>
    <t>1.13</t>
  </si>
  <si>
    <t>1.13.1</t>
  </si>
  <si>
    <t>INSTALAÇÕES HIDRÁULICAS</t>
  </si>
  <si>
    <t>PONTO DE ÁGUA (INCL. TUBOS E CONEXÕES)</t>
  </si>
  <si>
    <t>INSTALAÇÕES ELÉTRICAS</t>
  </si>
  <si>
    <t>1.14</t>
  </si>
  <si>
    <t>1.14.1</t>
  </si>
  <si>
    <t>CABOS</t>
  </si>
  <si>
    <t>1.14.1.1</t>
  </si>
  <si>
    <t>1.14.1.2</t>
  </si>
  <si>
    <t>1.14.1.3</t>
  </si>
  <si>
    <t>1.14.1.4</t>
  </si>
  <si>
    <t>1.14.1.5</t>
  </si>
  <si>
    <t>1.14.1.6</t>
  </si>
  <si>
    <t>1.14.1.7</t>
  </si>
  <si>
    <t>CABO DE COBRE 4 mm² - 1KV</t>
  </si>
  <si>
    <t>CABO DE COBRE 6 mm² - 1KV</t>
  </si>
  <si>
    <t>CABO DE COBRE 10 mm² - 1KV</t>
  </si>
  <si>
    <t>CABO DE COBRE 16 mm² - 1KV</t>
  </si>
  <si>
    <t>CABO DE COBRE 25 mm² - 1KV</t>
  </si>
  <si>
    <t>CABO DE COBRE 35 mm² - 1KV</t>
  </si>
  <si>
    <t>CABO DE COBRE 50 mm² - 1KV</t>
  </si>
  <si>
    <t>SUBTOTAL</t>
  </si>
  <si>
    <t>1.14.2</t>
  </si>
  <si>
    <t>LUMINÁRIAS</t>
  </si>
  <si>
    <t>1.14.2.1</t>
  </si>
  <si>
    <t>1.14.2.2</t>
  </si>
  <si>
    <t>1.14.2.3</t>
  </si>
  <si>
    <t>1.14.2.4</t>
  </si>
  <si>
    <t>CONJUNTO ILUM. TIPO PÉTALA C/ 1 LAMP. V. MERCURIO/POSTE DE AÇO</t>
  </si>
  <si>
    <t>LUMINÁRIA TIPO ARANDELA - CASCO DE TARTARURA</t>
  </si>
  <si>
    <t>LUMINÁRIA DE SOBREPOR COM ALETAS E2 LÂMPADAS DE LED DE 18 W</t>
  </si>
  <si>
    <t>1.15</t>
  </si>
  <si>
    <t>1.15.1</t>
  </si>
  <si>
    <t>1.15.2</t>
  </si>
  <si>
    <t>1.15.3</t>
  </si>
  <si>
    <t>1.15.4</t>
  </si>
  <si>
    <t>1.15.5</t>
  </si>
  <si>
    <t>1.15.6</t>
  </si>
  <si>
    <t>CANALETA EM CONCRETO SIMPLES (0,40x0,30m)</t>
  </si>
  <si>
    <t>PLANTIO DE GRAMA (INCL. TERRA PRETA)</t>
  </si>
  <si>
    <t>PLANTIO DE ÁRVORE ORNAMENTAL COM ALTURA DE MUDA MENOR OU IGUAL A 2,00 m</t>
  </si>
  <si>
    <t>LIXEIRA EM MADEIRA COM ESTRUTURA TUBULAR EM AÇO</t>
  </si>
  <si>
    <t>PLACA DE INAUGURAÇÃO EM AÇO INOX/LETRAS BX. RELEVO (40x30 cm)</t>
  </si>
  <si>
    <t>LETRA AÇO INOX, CHAPA NUM. 22, RECORTADO h=20 cm (SEM RELEVO)</t>
  </si>
  <si>
    <t>1.16</t>
  </si>
  <si>
    <t>SERVIÇOS COMPLEMENTARES</t>
  </si>
  <si>
    <t>SERVIÇOS FINAIS</t>
  </si>
  <si>
    <t>1.16.1</t>
  </si>
  <si>
    <t>LIMPEZA GERAL</t>
  </si>
  <si>
    <t>CUSTO TOTAL COM BDI INCLUSO R$:</t>
  </si>
  <si>
    <t>ANEXO VIII</t>
  </si>
  <si>
    <t>PLANILHA ORÇAMENTÁRIA</t>
  </si>
  <si>
    <t>_____________________________________________________________</t>
  </si>
  <si>
    <t>TONELLI LTDA</t>
  </si>
  <si>
    <t>CNPJ: 41.947.624/0001-06</t>
  </si>
  <si>
    <t>ENG. CIVIL E DE SEGURANÇA DO TRABALHO</t>
  </si>
  <si>
    <t>CREA Nº 121506816-6</t>
  </si>
  <si>
    <t>ANEXO VI</t>
  </si>
  <si>
    <t>CRONOGRAMA FÍSICO FINANCEIRO</t>
  </si>
  <si>
    <r>
      <rPr>
        <b/>
        <sz val="11"/>
        <color theme="1"/>
        <rFont val="Calibri"/>
        <family val="2"/>
        <scheme val="minor"/>
      </rPr>
      <t>Obra</t>
    </r>
    <r>
      <rPr>
        <sz val="11"/>
        <color theme="1"/>
        <rFont val="Calibri"/>
        <family val="2"/>
        <scheme val="minor"/>
      </rPr>
      <t>: Revitalização do Centro Cultural</t>
    </r>
  </si>
  <si>
    <r>
      <rPr>
        <b/>
        <sz val="11"/>
        <color theme="1"/>
        <rFont val="Calibri"/>
        <family val="2"/>
        <scheme val="minor"/>
      </rPr>
      <t>Unidade Federativa</t>
    </r>
    <r>
      <rPr>
        <sz val="11"/>
        <color theme="1"/>
        <rFont val="Calibri"/>
        <family val="2"/>
        <scheme val="minor"/>
      </rPr>
      <t>: Novo Progresso - PA</t>
    </r>
  </si>
  <si>
    <t>Cronograma de Planejamento</t>
  </si>
  <si>
    <t>% ITEM</t>
  </si>
  <si>
    <t>1.7</t>
  </si>
  <si>
    <t>1.7.1</t>
  </si>
  <si>
    <t>%</t>
  </si>
  <si>
    <t>VALORES TOTAIS (R$)</t>
  </si>
  <si>
    <t>ACUMULADOS (R$)</t>
  </si>
  <si>
    <t xml:space="preserve"> ROBERTO TONELLI JUNIOR</t>
  </si>
  <si>
    <t>Novo Progresso - PA, 23 de Maio de 2023</t>
  </si>
  <si>
    <t>ANEXO V</t>
  </si>
  <si>
    <t>BDI</t>
  </si>
  <si>
    <t>DESCRIÇÃO</t>
  </si>
  <si>
    <t>Obra: Construção de Estacionamento e Revitalização de Canteiro Central</t>
  </si>
  <si>
    <t>Local: Bairro Bela Vista - Novo Progresso - PA</t>
  </si>
  <si>
    <t>A</t>
  </si>
  <si>
    <t>BONIFICAÇÃO (LUCRO)</t>
  </si>
  <si>
    <t>B</t>
  </si>
  <si>
    <t>DESPESAS INDIRETAS</t>
  </si>
  <si>
    <t>B.1</t>
  </si>
  <si>
    <t>B.2</t>
  </si>
  <si>
    <t>B.3</t>
  </si>
  <si>
    <t>ADMINISTRAÇÃO CENTRAL</t>
  </si>
  <si>
    <t>SEGURANÇA PATRIMONIAL</t>
  </si>
  <si>
    <t>DESPESAS FINANCEIRAS</t>
  </si>
  <si>
    <t>C</t>
  </si>
  <si>
    <t>C.1</t>
  </si>
  <si>
    <t>C.2</t>
  </si>
  <si>
    <t>C.3</t>
  </si>
  <si>
    <t>C.4</t>
  </si>
  <si>
    <t>IMPOSTOS</t>
  </si>
  <si>
    <t>PIS</t>
  </si>
  <si>
    <t>ISS</t>
  </si>
  <si>
    <t>COFINS</t>
  </si>
  <si>
    <t>INSS</t>
  </si>
  <si>
    <t>BDI={[(1+A)x(1+B)]/(1-C)}-1</t>
  </si>
  <si>
    <t>TOTAL - BDI</t>
  </si>
  <si>
    <t>_________________________________________________</t>
  </si>
  <si>
    <t>PROJETOR RETANGULAR 400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</si>
</sst>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&quot;R$&quot;\ #,##0.00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164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164" fontId="5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2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5" fontId="1" fillId="2" borderId="1" xfId="0" applyNumberFormat="1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8" xfId="0" applyBorder="1"/>
    <xf numFmtId="0" fontId="1" fillId="0" borderId="0" xfId="0" applyFont="1"/>
    <xf numFmtId="0" fontId="0" fillId="0" borderId="1" xfId="0" applyBorder="1" applyAlignment="1">
      <alignment horizontal="center"/>
    </xf>
    <xf numFmtId="9" fontId="4" fillId="0" borderId="1" xfId="1" applyFont="1" applyBorder="1"/>
    <xf numFmtId="10" fontId="4" fillId="0" borderId="1" xfId="1" applyNumberFormat="1" applyFont="1" applyBorder="1"/>
    <xf numFmtId="9" fontId="4" fillId="3" borderId="1" xfId="1" applyFont="1" applyFill="1" applyBorder="1"/>
    <xf numFmtId="164" fontId="4" fillId="2" borderId="1" xfId="0" applyNumberFormat="1" applyFont="1" applyFill="1" applyBorder="1"/>
    <xf numFmtId="10" fontId="4" fillId="2" borderId="1" xfId="1" applyNumberFormat="1" applyFont="1" applyFill="1" applyBorder="1"/>
    <xf numFmtId="0" fontId="4" fillId="2" borderId="4" xfId="0" applyFont="1" applyFill="1" applyBorder="1"/>
    <xf numFmtId="165" fontId="4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/>
    <xf numFmtId="0" fontId="5" fillId="2" borderId="3" xfId="0" applyFont="1" applyFill="1" applyBorder="1"/>
    <xf numFmtId="165" fontId="5" fillId="2" borderId="1" xfId="0" applyNumberFormat="1" applyFont="1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0" fontId="1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0" fontId="1" fillId="2" borderId="10" xfId="1" applyNumberFormat="1" applyFont="1" applyFill="1" applyBorder="1" applyAlignment="1">
      <alignment horizontal="center" vertical="center"/>
    </xf>
    <xf numFmtId="10" fontId="1" fillId="2" borderId="11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C694-71C5-491D-8F8B-5BB70E1D30E1}">
  <dimension ref="A2:I144"/>
  <sheetViews>
    <sheetView tabSelected="1" view="pageLayout" zoomScaleNormal="100" workbookViewId="0">
      <selection activeCell="A28" sqref="A28:H28"/>
    </sheetView>
  </sheetViews>
  <sheetFormatPr defaultRowHeight="14.5" x14ac:dyDescent="0.35"/>
  <cols>
    <col min="1" max="1" width="6.453125" customWidth="1"/>
    <col min="2" max="2" width="7.6328125" customWidth="1"/>
    <col min="3" max="3" width="11.7265625" customWidth="1"/>
    <col min="4" max="4" width="59.6328125" customWidth="1"/>
    <col min="5" max="5" width="7.453125" customWidth="1"/>
    <col min="6" max="6" width="7.90625" customWidth="1"/>
    <col min="7" max="7" width="13.453125" customWidth="1"/>
    <col min="8" max="8" width="13.1796875" customWidth="1"/>
    <col min="9" max="9" width="11.26953125" customWidth="1"/>
  </cols>
  <sheetData>
    <row r="2" spans="1:9" ht="15.5" x14ac:dyDescent="0.35">
      <c r="A2" s="54" t="s">
        <v>189</v>
      </c>
      <c r="B2" s="54"/>
      <c r="C2" s="54"/>
      <c r="D2" s="54"/>
      <c r="E2" s="54"/>
      <c r="F2" s="54"/>
      <c r="G2" s="54"/>
      <c r="H2" s="54"/>
      <c r="I2" s="54"/>
    </row>
    <row r="3" spans="1:9" ht="15.5" x14ac:dyDescent="0.35">
      <c r="A3" s="54" t="s">
        <v>190</v>
      </c>
      <c r="B3" s="54"/>
      <c r="C3" s="54"/>
      <c r="D3" s="54"/>
      <c r="E3" s="54"/>
      <c r="F3" s="54"/>
      <c r="G3" s="54"/>
      <c r="H3" s="54"/>
      <c r="I3" s="54"/>
    </row>
    <row r="4" spans="1:9" x14ac:dyDescent="0.35">
      <c r="A4" s="2"/>
      <c r="B4" s="2"/>
      <c r="C4" s="2"/>
      <c r="D4" s="2"/>
      <c r="E4" s="2"/>
      <c r="F4" s="2"/>
      <c r="G4" s="2"/>
      <c r="H4" s="2"/>
      <c r="I4" s="2"/>
    </row>
    <row r="5" spans="1:9" x14ac:dyDescent="0.35">
      <c r="A5" s="3" t="s">
        <v>0</v>
      </c>
      <c r="B5" s="3"/>
      <c r="C5" s="3"/>
      <c r="D5" s="3"/>
      <c r="E5" s="3"/>
      <c r="F5" s="3"/>
      <c r="G5" s="3"/>
      <c r="H5" s="3"/>
      <c r="I5" s="3"/>
    </row>
    <row r="6" spans="1:9" x14ac:dyDescent="0.35">
      <c r="A6" s="3" t="s">
        <v>1</v>
      </c>
      <c r="B6" s="3"/>
      <c r="C6" s="3"/>
      <c r="D6" s="3"/>
      <c r="E6" s="3"/>
      <c r="F6" s="3"/>
      <c r="G6" s="3"/>
      <c r="H6" s="3"/>
      <c r="I6" s="3"/>
    </row>
    <row r="7" spans="1:9" x14ac:dyDescent="0.35">
      <c r="A7" s="3" t="s">
        <v>2</v>
      </c>
      <c r="B7" s="3"/>
      <c r="C7" s="3"/>
      <c r="D7" s="3"/>
      <c r="E7" s="3"/>
      <c r="F7" s="3"/>
      <c r="G7" s="3"/>
      <c r="H7" s="4" t="s">
        <v>26</v>
      </c>
      <c r="I7" s="5">
        <v>0.3</v>
      </c>
    </row>
    <row r="8" spans="1:9" x14ac:dyDescent="0.35">
      <c r="A8" s="3" t="s">
        <v>3</v>
      </c>
      <c r="B8" s="3"/>
      <c r="C8" s="3"/>
      <c r="D8" s="3"/>
      <c r="E8" s="3"/>
      <c r="F8" s="3"/>
      <c r="G8" s="3"/>
      <c r="H8" s="3"/>
      <c r="I8" s="3"/>
    </row>
    <row r="9" spans="1:9" x14ac:dyDescent="0.35">
      <c r="A9" s="3"/>
      <c r="B9" s="3"/>
      <c r="C9" s="3"/>
      <c r="D9" s="3"/>
      <c r="E9" s="3"/>
      <c r="F9" s="3"/>
      <c r="G9" s="3"/>
      <c r="H9" s="3"/>
      <c r="I9" s="3"/>
    </row>
    <row r="10" spans="1:9" x14ac:dyDescent="0.35">
      <c r="A10" s="6"/>
      <c r="B10" s="6"/>
      <c r="C10" s="6"/>
      <c r="D10" s="6" t="s">
        <v>4</v>
      </c>
      <c r="E10" s="7" t="s">
        <v>34</v>
      </c>
      <c r="F10" s="8">
        <v>1</v>
      </c>
      <c r="G10" s="6"/>
      <c r="H10" s="6"/>
      <c r="I10" s="9">
        <f>I14</f>
        <v>696863.31</v>
      </c>
    </row>
    <row r="11" spans="1:9" x14ac:dyDescent="0.35">
      <c r="A11" s="3"/>
      <c r="B11" s="3"/>
      <c r="C11" s="3"/>
      <c r="D11" s="3"/>
      <c r="E11" s="3"/>
      <c r="F11" s="3"/>
      <c r="G11" s="3"/>
      <c r="H11" s="3"/>
      <c r="I11" s="3"/>
    </row>
    <row r="12" spans="1:9" ht="26" x14ac:dyDescent="0.35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  <c r="G12" s="11" t="s">
        <v>11</v>
      </c>
      <c r="H12" s="11" t="s">
        <v>12</v>
      </c>
      <c r="I12" s="10" t="s">
        <v>13</v>
      </c>
    </row>
    <row r="13" spans="1:9" x14ac:dyDescent="0.3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35">
      <c r="A14" s="10" t="s">
        <v>14</v>
      </c>
      <c r="B14" s="12"/>
      <c r="C14" s="12"/>
      <c r="D14" s="12" t="s">
        <v>15</v>
      </c>
      <c r="E14" s="12"/>
      <c r="F14" s="12"/>
      <c r="G14" s="12"/>
      <c r="H14" s="12"/>
      <c r="I14" s="13">
        <f>I128</f>
        <v>696863.31</v>
      </c>
    </row>
    <row r="15" spans="1:9" x14ac:dyDescent="0.35">
      <c r="A15" s="10" t="s">
        <v>16</v>
      </c>
      <c r="B15" s="12"/>
      <c r="C15" s="12"/>
      <c r="D15" s="12" t="s">
        <v>17</v>
      </c>
      <c r="E15" s="12"/>
      <c r="F15" s="12"/>
      <c r="G15" s="12"/>
      <c r="H15" s="12"/>
      <c r="I15" s="12"/>
    </row>
    <row r="16" spans="1:9" x14ac:dyDescent="0.35">
      <c r="A16" s="14" t="s">
        <v>18</v>
      </c>
      <c r="B16" s="14">
        <v>200004</v>
      </c>
      <c r="C16" s="7" t="s">
        <v>20</v>
      </c>
      <c r="D16" s="6" t="s">
        <v>22</v>
      </c>
      <c r="E16" s="7" t="s">
        <v>24</v>
      </c>
      <c r="F16" s="15">
        <v>4</v>
      </c>
      <c r="G16" s="9">
        <v>3524.4</v>
      </c>
      <c r="H16" s="9">
        <f>G16+G16*$I$7</f>
        <v>4581.72</v>
      </c>
      <c r="I16" s="9">
        <f>H16*F16</f>
        <v>18326.88</v>
      </c>
    </row>
    <row r="17" spans="1:9" x14ac:dyDescent="0.35">
      <c r="A17" s="14" t="s">
        <v>19</v>
      </c>
      <c r="B17" s="14">
        <v>90777</v>
      </c>
      <c r="C17" s="7" t="s">
        <v>21</v>
      </c>
      <c r="D17" s="1" t="s">
        <v>23</v>
      </c>
      <c r="E17" s="7" t="s">
        <v>25</v>
      </c>
      <c r="F17" s="15">
        <v>80</v>
      </c>
      <c r="G17" s="9">
        <v>70</v>
      </c>
      <c r="H17" s="9">
        <f>G17+G17*$I$7</f>
        <v>91</v>
      </c>
      <c r="I17" s="9">
        <f>H17*F17</f>
        <v>7280</v>
      </c>
    </row>
    <row r="18" spans="1:9" x14ac:dyDescent="0.35">
      <c r="A18" s="49" t="s">
        <v>160</v>
      </c>
      <c r="B18" s="49"/>
      <c r="C18" s="49"/>
      <c r="D18" s="49"/>
      <c r="E18" s="49"/>
      <c r="F18" s="49"/>
      <c r="G18" s="49"/>
      <c r="H18" s="49"/>
      <c r="I18" s="16">
        <f>SUM(I16:I17)</f>
        <v>25606.880000000001</v>
      </c>
    </row>
    <row r="19" spans="1:9" x14ac:dyDescent="0.3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5">
      <c r="A20" s="10" t="s">
        <v>27</v>
      </c>
      <c r="B20" s="12"/>
      <c r="C20" s="12"/>
      <c r="D20" s="12" t="s">
        <v>43</v>
      </c>
      <c r="E20" s="12"/>
      <c r="F20" s="12"/>
      <c r="G20" s="12"/>
      <c r="H20" s="12"/>
      <c r="I20" s="12"/>
    </row>
    <row r="21" spans="1:9" x14ac:dyDescent="0.35">
      <c r="A21" s="14" t="s">
        <v>28</v>
      </c>
      <c r="B21" s="14">
        <v>1</v>
      </c>
      <c r="C21" s="7" t="s">
        <v>30</v>
      </c>
      <c r="D21" s="6" t="s">
        <v>31</v>
      </c>
      <c r="E21" s="7" t="s">
        <v>33</v>
      </c>
      <c r="F21" s="15">
        <v>1</v>
      </c>
      <c r="G21" s="9">
        <v>2000</v>
      </c>
      <c r="H21" s="9">
        <f>G21+G21*$I$7</f>
        <v>2600</v>
      </c>
      <c r="I21" s="9">
        <f>H21*F21</f>
        <v>2600</v>
      </c>
    </row>
    <row r="22" spans="1:9" x14ac:dyDescent="0.35">
      <c r="A22" s="14" t="s">
        <v>29</v>
      </c>
      <c r="B22" s="14">
        <v>2</v>
      </c>
      <c r="C22" s="7" t="s">
        <v>30</v>
      </c>
      <c r="D22" s="1" t="s">
        <v>32</v>
      </c>
      <c r="E22" s="7" t="s">
        <v>33</v>
      </c>
      <c r="F22" s="15">
        <v>1</v>
      </c>
      <c r="G22" s="9">
        <v>2000</v>
      </c>
      <c r="H22" s="9">
        <f>G22+G22*$I$7</f>
        <v>2600</v>
      </c>
      <c r="I22" s="9">
        <f>H22*F22</f>
        <v>2600</v>
      </c>
    </row>
    <row r="23" spans="1:9" x14ac:dyDescent="0.35">
      <c r="A23" s="49" t="s">
        <v>160</v>
      </c>
      <c r="B23" s="49"/>
      <c r="C23" s="49"/>
      <c r="D23" s="49"/>
      <c r="E23" s="49"/>
      <c r="F23" s="49"/>
      <c r="G23" s="49"/>
      <c r="H23" s="49"/>
      <c r="I23" s="16">
        <f>SUM(I21:I22)</f>
        <v>5200</v>
      </c>
    </row>
    <row r="24" spans="1:9" x14ac:dyDescent="0.3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5">
      <c r="A25" s="10" t="s">
        <v>35</v>
      </c>
      <c r="B25" s="12"/>
      <c r="C25" s="12"/>
      <c r="D25" s="12" t="s">
        <v>44</v>
      </c>
      <c r="E25" s="12"/>
      <c r="F25" s="12"/>
      <c r="G25" s="12"/>
      <c r="H25" s="12"/>
      <c r="I25" s="12"/>
    </row>
    <row r="26" spans="1:9" x14ac:dyDescent="0.35">
      <c r="A26" s="14" t="s">
        <v>36</v>
      </c>
      <c r="B26" s="14">
        <v>11340</v>
      </c>
      <c r="C26" s="7" t="s">
        <v>20</v>
      </c>
      <c r="D26" s="6" t="s">
        <v>38</v>
      </c>
      <c r="E26" s="7" t="s">
        <v>40</v>
      </c>
      <c r="F26" s="15">
        <v>2.5</v>
      </c>
      <c r="G26" s="9">
        <v>159.66999999999999</v>
      </c>
      <c r="H26" s="9">
        <f>G26+G26*$I$7</f>
        <v>207.57099999999997</v>
      </c>
      <c r="I26" s="9">
        <f>H26*F26</f>
        <v>518.9274999999999</v>
      </c>
    </row>
    <row r="27" spans="1:9" x14ac:dyDescent="0.35">
      <c r="A27" s="14" t="s">
        <v>37</v>
      </c>
      <c r="B27" s="14">
        <v>10000</v>
      </c>
      <c r="C27" s="7" t="s">
        <v>20</v>
      </c>
      <c r="D27" s="1" t="s">
        <v>39</v>
      </c>
      <c r="E27" s="7" t="s">
        <v>41</v>
      </c>
      <c r="F27" s="15">
        <v>1</v>
      </c>
      <c r="G27" s="9">
        <v>1500</v>
      </c>
      <c r="H27" s="9">
        <f>G27+G27*$I$7</f>
        <v>1950</v>
      </c>
      <c r="I27" s="9">
        <f>H27*F27</f>
        <v>1950</v>
      </c>
    </row>
    <row r="28" spans="1:9" x14ac:dyDescent="0.35">
      <c r="A28" s="49" t="s">
        <v>160</v>
      </c>
      <c r="B28" s="49"/>
      <c r="C28" s="49"/>
      <c r="D28" s="49"/>
      <c r="E28" s="49"/>
      <c r="F28" s="49"/>
      <c r="G28" s="49"/>
      <c r="H28" s="49"/>
      <c r="I28" s="16">
        <f>SUM(I26:I27)</f>
        <v>2468.9274999999998</v>
      </c>
    </row>
    <row r="29" spans="1:9" x14ac:dyDescent="0.3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35">
      <c r="A30" s="10" t="s">
        <v>42</v>
      </c>
      <c r="B30" s="12"/>
      <c r="C30" s="12"/>
      <c r="D30" s="12" t="s">
        <v>45</v>
      </c>
      <c r="E30" s="12"/>
      <c r="F30" s="12"/>
      <c r="G30" s="12"/>
      <c r="H30" s="12"/>
      <c r="I30" s="12"/>
    </row>
    <row r="31" spans="1:9" x14ac:dyDescent="0.35">
      <c r="A31" s="14" t="s">
        <v>46</v>
      </c>
      <c r="B31" s="14">
        <v>20016</v>
      </c>
      <c r="C31" s="7" t="s">
        <v>20</v>
      </c>
      <c r="D31" s="6" t="s">
        <v>49</v>
      </c>
      <c r="E31" s="7" t="s">
        <v>50</v>
      </c>
      <c r="F31" s="15">
        <v>23.39</v>
      </c>
      <c r="G31" s="9">
        <v>61.33</v>
      </c>
      <c r="H31" s="9">
        <f>G31+G31*$I$7</f>
        <v>79.728999999999999</v>
      </c>
      <c r="I31" s="9">
        <f>H31*F31</f>
        <v>1864.86131</v>
      </c>
    </row>
    <row r="32" spans="1:9" x14ac:dyDescent="0.35">
      <c r="A32" s="14" t="s">
        <v>47</v>
      </c>
      <c r="B32" s="14">
        <v>30010</v>
      </c>
      <c r="C32" s="7" t="s">
        <v>20</v>
      </c>
      <c r="D32" s="6" t="s">
        <v>51</v>
      </c>
      <c r="E32" s="7" t="s">
        <v>50</v>
      </c>
      <c r="F32" s="15">
        <v>2.56</v>
      </c>
      <c r="G32" s="9">
        <v>72.64</v>
      </c>
      <c r="H32" s="9">
        <f>G32+G32*$I$7</f>
        <v>94.432000000000002</v>
      </c>
      <c r="I32" s="9">
        <f>H32*F32</f>
        <v>241.74592000000001</v>
      </c>
    </row>
    <row r="33" spans="1:9" x14ac:dyDescent="0.35">
      <c r="A33" s="14" t="s">
        <v>48</v>
      </c>
      <c r="B33" s="14">
        <v>30254</v>
      </c>
      <c r="C33" s="7" t="s">
        <v>20</v>
      </c>
      <c r="D33" s="17" t="s">
        <v>52</v>
      </c>
      <c r="E33" s="7" t="s">
        <v>50</v>
      </c>
      <c r="F33" s="15">
        <v>1.8</v>
      </c>
      <c r="G33" s="9">
        <v>16.32</v>
      </c>
      <c r="H33" s="9">
        <f>G33+G33*$I$7</f>
        <v>21.216000000000001</v>
      </c>
      <c r="I33" s="9">
        <f>H33*F33</f>
        <v>38.188800000000001</v>
      </c>
    </row>
    <row r="34" spans="1:9" x14ac:dyDescent="0.35">
      <c r="A34" s="49" t="s">
        <v>160</v>
      </c>
      <c r="B34" s="49"/>
      <c r="C34" s="49"/>
      <c r="D34" s="49"/>
      <c r="E34" s="49"/>
      <c r="F34" s="49"/>
      <c r="G34" s="49"/>
      <c r="H34" s="49"/>
      <c r="I34" s="16">
        <f>SUM(I31:I33)</f>
        <v>2144.79603</v>
      </c>
    </row>
    <row r="35" spans="1:9" x14ac:dyDescent="0.3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35">
      <c r="A36" s="10" t="s">
        <v>53</v>
      </c>
      <c r="B36" s="12"/>
      <c r="C36" s="12"/>
      <c r="D36" s="12" t="s">
        <v>54</v>
      </c>
      <c r="E36" s="12"/>
      <c r="F36" s="12"/>
      <c r="G36" s="12"/>
      <c r="H36" s="12"/>
      <c r="I36" s="12"/>
    </row>
    <row r="37" spans="1:9" x14ac:dyDescent="0.35">
      <c r="A37" s="18" t="s">
        <v>56</v>
      </c>
      <c r="B37" s="6"/>
      <c r="C37" s="19"/>
      <c r="D37" s="19" t="s">
        <v>55</v>
      </c>
      <c r="E37" s="19"/>
      <c r="F37" s="19"/>
      <c r="G37" s="19"/>
      <c r="H37" s="9"/>
      <c r="I37" s="9"/>
    </row>
    <row r="38" spans="1:9" ht="26.5" x14ac:dyDescent="0.35">
      <c r="A38" s="14" t="s">
        <v>57</v>
      </c>
      <c r="B38" s="14">
        <v>50681</v>
      </c>
      <c r="C38" s="14" t="s">
        <v>20</v>
      </c>
      <c r="D38" s="22" t="s">
        <v>75</v>
      </c>
      <c r="E38" s="14" t="s">
        <v>50</v>
      </c>
      <c r="F38" s="20">
        <v>0.5</v>
      </c>
      <c r="G38" s="21">
        <v>3384.41</v>
      </c>
      <c r="H38" s="21">
        <f t="shared" ref="H38:H40" si="0">G38+G38*$I$7</f>
        <v>4399.7330000000002</v>
      </c>
      <c r="I38" s="21">
        <f t="shared" ref="I38:I40" si="1">H38*F38</f>
        <v>2199.8665000000001</v>
      </c>
    </row>
    <row r="39" spans="1:9" x14ac:dyDescent="0.35">
      <c r="A39" s="18" t="s">
        <v>58</v>
      </c>
      <c r="B39" s="14"/>
      <c r="C39" s="7"/>
      <c r="D39" s="19" t="s">
        <v>64</v>
      </c>
      <c r="E39" s="19"/>
      <c r="F39" s="19"/>
      <c r="G39" s="9"/>
      <c r="H39" s="9"/>
      <c r="I39" s="9"/>
    </row>
    <row r="40" spans="1:9" x14ac:dyDescent="0.35">
      <c r="A40" s="14" t="s">
        <v>59</v>
      </c>
      <c r="B40" s="14">
        <v>40284</v>
      </c>
      <c r="C40" s="7" t="s">
        <v>20</v>
      </c>
      <c r="D40" s="6" t="s">
        <v>65</v>
      </c>
      <c r="E40" s="7" t="s">
        <v>50</v>
      </c>
      <c r="F40" s="8">
        <v>0.8</v>
      </c>
      <c r="G40" s="9">
        <v>2864.8</v>
      </c>
      <c r="H40" s="9">
        <f t="shared" si="0"/>
        <v>3724.2400000000002</v>
      </c>
      <c r="I40" s="9">
        <f t="shared" si="1"/>
        <v>2979.3920000000003</v>
      </c>
    </row>
    <row r="41" spans="1:9" x14ac:dyDescent="0.35">
      <c r="A41" s="18" t="s">
        <v>60</v>
      </c>
      <c r="B41" s="14"/>
      <c r="C41" s="7"/>
      <c r="D41" s="19" t="s">
        <v>66</v>
      </c>
      <c r="E41" s="19"/>
      <c r="F41" s="19"/>
      <c r="G41" s="9"/>
      <c r="H41" s="9"/>
      <c r="I41" s="9"/>
    </row>
    <row r="42" spans="1:9" ht="26.5" x14ac:dyDescent="0.35">
      <c r="A42" s="14" t="s">
        <v>61</v>
      </c>
      <c r="B42" s="14">
        <v>50729</v>
      </c>
      <c r="C42" s="7" t="s">
        <v>20</v>
      </c>
      <c r="D42" s="22" t="s">
        <v>76</v>
      </c>
      <c r="E42" s="7" t="s">
        <v>50</v>
      </c>
      <c r="F42" s="15">
        <v>1.2</v>
      </c>
      <c r="G42" s="9">
        <v>3409.75</v>
      </c>
      <c r="H42" s="9">
        <f>G42+G42*$I$7</f>
        <v>4432.6750000000002</v>
      </c>
      <c r="I42" s="9">
        <f>H42*F42</f>
        <v>5319.21</v>
      </c>
    </row>
    <row r="43" spans="1:9" x14ac:dyDescent="0.35">
      <c r="A43" s="18" t="s">
        <v>62</v>
      </c>
      <c r="B43" s="14"/>
      <c r="C43" s="7"/>
      <c r="D43" s="19" t="s">
        <v>67</v>
      </c>
      <c r="E43" s="7"/>
      <c r="F43" s="15"/>
      <c r="G43" s="9"/>
      <c r="H43" s="9"/>
      <c r="I43" s="9"/>
    </row>
    <row r="44" spans="1:9" ht="26.5" x14ac:dyDescent="0.35">
      <c r="A44" s="14" t="s">
        <v>63</v>
      </c>
      <c r="B44" s="14">
        <v>50729</v>
      </c>
      <c r="C44" s="14" t="s">
        <v>20</v>
      </c>
      <c r="D44" s="22" t="s">
        <v>76</v>
      </c>
      <c r="E44" s="7" t="s">
        <v>50</v>
      </c>
      <c r="F44" s="15">
        <v>3.22</v>
      </c>
      <c r="G44" s="9">
        <v>3409.75</v>
      </c>
      <c r="H44" s="9">
        <f>G44+G44*$I$7</f>
        <v>4432.6750000000002</v>
      </c>
      <c r="I44" s="9">
        <f>H44*F44</f>
        <v>14273.213500000002</v>
      </c>
    </row>
    <row r="45" spans="1:9" x14ac:dyDescent="0.35">
      <c r="A45" s="49" t="s">
        <v>160</v>
      </c>
      <c r="B45" s="49"/>
      <c r="C45" s="49"/>
      <c r="D45" s="49"/>
      <c r="E45" s="49"/>
      <c r="F45" s="49"/>
      <c r="G45" s="49"/>
      <c r="H45" s="49"/>
      <c r="I45" s="16">
        <f>SUM(I37:I44)</f>
        <v>24771.682000000001</v>
      </c>
    </row>
    <row r="46" spans="1:9" x14ac:dyDescent="0.3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35">
      <c r="A47" s="10" t="s">
        <v>68</v>
      </c>
      <c r="B47" s="12"/>
      <c r="C47" s="12"/>
      <c r="D47" s="12" t="s">
        <v>71</v>
      </c>
      <c r="E47" s="12"/>
      <c r="F47" s="12"/>
      <c r="G47" s="12"/>
      <c r="H47" s="12"/>
      <c r="I47" s="12"/>
    </row>
    <row r="48" spans="1:9" x14ac:dyDescent="0.35">
      <c r="A48" s="14" t="s">
        <v>69</v>
      </c>
      <c r="B48" s="14">
        <v>80293</v>
      </c>
      <c r="C48" s="7" t="s">
        <v>20</v>
      </c>
      <c r="D48" s="1" t="s">
        <v>70</v>
      </c>
      <c r="E48" s="7" t="s">
        <v>40</v>
      </c>
      <c r="F48" s="15">
        <v>13.5</v>
      </c>
      <c r="G48" s="9">
        <v>73</v>
      </c>
      <c r="H48" s="9">
        <f>G48+G48*$I$7</f>
        <v>94.9</v>
      </c>
      <c r="I48" s="9">
        <f>H48*F48</f>
        <v>1281.1500000000001</v>
      </c>
    </row>
    <row r="49" spans="1:9" x14ac:dyDescent="0.35">
      <c r="A49" s="49" t="s">
        <v>160</v>
      </c>
      <c r="B49" s="49"/>
      <c r="C49" s="49"/>
      <c r="D49" s="49"/>
      <c r="E49" s="49"/>
      <c r="F49" s="49"/>
      <c r="G49" s="49"/>
      <c r="H49" s="49"/>
      <c r="I49" s="16">
        <f>SUM(I48:I48)</f>
        <v>1281.1500000000001</v>
      </c>
    </row>
    <row r="50" spans="1:9" x14ac:dyDescent="0.3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35">
      <c r="A51" s="10" t="s">
        <v>202</v>
      </c>
      <c r="B51" s="12"/>
      <c r="C51" s="12"/>
      <c r="D51" s="12" t="s">
        <v>72</v>
      </c>
      <c r="E51" s="12"/>
      <c r="F51" s="12"/>
      <c r="G51" s="12"/>
      <c r="H51" s="12"/>
      <c r="I51" s="12"/>
    </row>
    <row r="52" spans="1:9" x14ac:dyDescent="0.35">
      <c r="A52" s="14" t="s">
        <v>203</v>
      </c>
      <c r="B52" s="14">
        <v>260652</v>
      </c>
      <c r="C52" s="7" t="s">
        <v>20</v>
      </c>
      <c r="D52" s="17" t="s">
        <v>73</v>
      </c>
      <c r="E52" s="7" t="s">
        <v>74</v>
      </c>
      <c r="F52" s="15">
        <v>76</v>
      </c>
      <c r="G52" s="9">
        <v>759.43</v>
      </c>
      <c r="H52" s="9">
        <f>G52+G52*$I$7</f>
        <v>987.2589999999999</v>
      </c>
      <c r="I52" s="9">
        <f>H52*F52</f>
        <v>75031.683999999994</v>
      </c>
    </row>
    <row r="53" spans="1:9" x14ac:dyDescent="0.35">
      <c r="A53" s="49" t="s">
        <v>160</v>
      </c>
      <c r="B53" s="49"/>
      <c r="C53" s="49"/>
      <c r="D53" s="49"/>
      <c r="E53" s="49"/>
      <c r="F53" s="49"/>
      <c r="G53" s="49"/>
      <c r="H53" s="49"/>
      <c r="I53" s="16">
        <f>SUM(I52:I52)</f>
        <v>75031.683999999994</v>
      </c>
    </row>
    <row r="55" spans="1:9" x14ac:dyDescent="0.35">
      <c r="A55" s="10" t="s">
        <v>77</v>
      </c>
      <c r="B55" s="12"/>
      <c r="C55" s="12"/>
      <c r="D55" s="12" t="s">
        <v>82</v>
      </c>
      <c r="E55" s="12"/>
      <c r="F55" s="12"/>
      <c r="G55" s="12"/>
      <c r="H55" s="12"/>
      <c r="I55" s="12"/>
    </row>
    <row r="56" spans="1:9" x14ac:dyDescent="0.35">
      <c r="A56" s="18" t="s">
        <v>78</v>
      </c>
      <c r="B56" s="14"/>
      <c r="C56" s="14"/>
      <c r="D56" s="19" t="s">
        <v>83</v>
      </c>
      <c r="E56" s="14"/>
      <c r="F56" s="20"/>
      <c r="G56" s="21"/>
      <c r="H56" s="21"/>
      <c r="I56" s="21"/>
    </row>
    <row r="57" spans="1:9" x14ac:dyDescent="0.35">
      <c r="A57" s="14" t="s">
        <v>79</v>
      </c>
      <c r="B57" s="14">
        <v>90620</v>
      </c>
      <c r="C57" s="7" t="s">
        <v>20</v>
      </c>
      <c r="D57" s="6" t="s">
        <v>84</v>
      </c>
      <c r="E57" s="7" t="s">
        <v>40</v>
      </c>
      <c r="F57" s="8">
        <v>18</v>
      </c>
      <c r="G57" s="9">
        <v>685</v>
      </c>
      <c r="H57" s="9">
        <f t="shared" ref="H57" si="2">G57+G57*$I$7</f>
        <v>890.5</v>
      </c>
      <c r="I57" s="9">
        <f>H57*F57</f>
        <v>16029</v>
      </c>
    </row>
    <row r="58" spans="1:9" x14ac:dyDescent="0.35">
      <c r="A58" s="14" t="s">
        <v>80</v>
      </c>
      <c r="B58" s="14">
        <v>90825</v>
      </c>
      <c r="C58" s="7" t="s">
        <v>20</v>
      </c>
      <c r="D58" s="22" t="s">
        <v>85</v>
      </c>
      <c r="E58" s="7" t="s">
        <v>40</v>
      </c>
      <c r="F58" s="15">
        <v>87.5</v>
      </c>
      <c r="G58" s="9">
        <v>356.55</v>
      </c>
      <c r="H58" s="9">
        <f>G58+G58*$I$7</f>
        <v>463.51499999999999</v>
      </c>
      <c r="I58" s="9">
        <f>H58*F58</f>
        <v>40557.5625</v>
      </c>
    </row>
    <row r="59" spans="1:9" x14ac:dyDescent="0.35">
      <c r="A59" s="14" t="s">
        <v>81</v>
      </c>
      <c r="B59" s="14">
        <v>61458</v>
      </c>
      <c r="C59" s="7" t="s">
        <v>20</v>
      </c>
      <c r="D59" s="22" t="s">
        <v>86</v>
      </c>
      <c r="E59" s="7" t="s">
        <v>40</v>
      </c>
      <c r="F59" s="15">
        <v>12</v>
      </c>
      <c r="G59" s="9">
        <v>626.65</v>
      </c>
      <c r="H59" s="9">
        <f>G59+G59*$I$7</f>
        <v>814.64499999999998</v>
      </c>
      <c r="I59" s="9">
        <f>H59*F59</f>
        <v>9775.74</v>
      </c>
    </row>
    <row r="60" spans="1:9" x14ac:dyDescent="0.35">
      <c r="A60" s="49" t="s">
        <v>160</v>
      </c>
      <c r="B60" s="49"/>
      <c r="C60" s="49"/>
      <c r="D60" s="49"/>
      <c r="E60" s="49"/>
      <c r="F60" s="49"/>
      <c r="G60" s="49"/>
      <c r="H60" s="49"/>
      <c r="I60" s="16">
        <f>SUM(I57:I59)</f>
        <v>66362.302500000005</v>
      </c>
    </row>
    <row r="62" spans="1:9" x14ac:dyDescent="0.35">
      <c r="A62" s="10" t="s">
        <v>88</v>
      </c>
      <c r="B62" s="12"/>
      <c r="C62" s="12"/>
      <c r="D62" s="12" t="s">
        <v>87</v>
      </c>
      <c r="E62" s="12"/>
      <c r="F62" s="12"/>
      <c r="G62" s="12"/>
      <c r="H62" s="12"/>
      <c r="I62" s="12"/>
    </row>
    <row r="63" spans="1:9" x14ac:dyDescent="0.35">
      <c r="A63" s="14" t="s">
        <v>89</v>
      </c>
      <c r="B63" s="14">
        <v>110143</v>
      </c>
      <c r="C63" s="7" t="s">
        <v>20</v>
      </c>
      <c r="D63" s="6" t="s">
        <v>91</v>
      </c>
      <c r="E63" s="7" t="s">
        <v>40</v>
      </c>
      <c r="F63" s="15">
        <v>24.44</v>
      </c>
      <c r="G63" s="9">
        <v>11.69</v>
      </c>
      <c r="H63" s="9">
        <f>G63+G63*$I$7</f>
        <v>15.196999999999999</v>
      </c>
      <c r="I63" s="9">
        <f>H63*F63</f>
        <v>371.41467999999998</v>
      </c>
    </row>
    <row r="64" spans="1:9" x14ac:dyDescent="0.35">
      <c r="A64" s="14" t="s">
        <v>90</v>
      </c>
      <c r="B64" s="14">
        <v>110763</v>
      </c>
      <c r="C64" s="7" t="s">
        <v>20</v>
      </c>
      <c r="D64" s="17" t="s">
        <v>92</v>
      </c>
      <c r="E64" s="7" t="s">
        <v>40</v>
      </c>
      <c r="F64" s="15">
        <v>24.44</v>
      </c>
      <c r="G64" s="9">
        <v>47.73</v>
      </c>
      <c r="H64" s="9">
        <f>G64+G64*$I$7</f>
        <v>62.048999999999992</v>
      </c>
      <c r="I64" s="9">
        <f>H64*F64</f>
        <v>1516.4775599999998</v>
      </c>
    </row>
    <row r="65" spans="1:9" x14ac:dyDescent="0.35">
      <c r="A65" s="49" t="s">
        <v>160</v>
      </c>
      <c r="B65" s="49"/>
      <c r="C65" s="49"/>
      <c r="D65" s="49"/>
      <c r="E65" s="49"/>
      <c r="F65" s="49"/>
      <c r="G65" s="49"/>
      <c r="H65" s="49"/>
      <c r="I65" s="16">
        <f>SUM(I63:I64)</f>
        <v>1887.8922399999997</v>
      </c>
    </row>
    <row r="67" spans="1:9" x14ac:dyDescent="0.35">
      <c r="A67" s="10" t="s">
        <v>93</v>
      </c>
      <c r="B67" s="12"/>
      <c r="C67" s="12"/>
      <c r="D67" s="12" t="s">
        <v>119</v>
      </c>
      <c r="E67" s="12"/>
      <c r="F67" s="12"/>
      <c r="G67" s="12"/>
      <c r="H67" s="12"/>
      <c r="I67" s="12"/>
    </row>
    <row r="68" spans="1:9" x14ac:dyDescent="0.35">
      <c r="A68" s="14" t="s">
        <v>94</v>
      </c>
      <c r="B68" s="7">
        <v>130507</v>
      </c>
      <c r="C68" s="7" t="s">
        <v>20</v>
      </c>
      <c r="D68" s="6" t="s">
        <v>105</v>
      </c>
      <c r="E68" s="7" t="s">
        <v>40</v>
      </c>
      <c r="F68" s="20">
        <v>336</v>
      </c>
      <c r="G68" s="21">
        <v>75.73</v>
      </c>
      <c r="H68" s="9">
        <f t="shared" ref="H68:H77" si="3">G68+G68*$I$7</f>
        <v>98.449000000000012</v>
      </c>
      <c r="I68" s="9">
        <f t="shared" ref="I68:I78" si="4">H68*F68</f>
        <v>33078.864000000001</v>
      </c>
    </row>
    <row r="69" spans="1:9" x14ac:dyDescent="0.35">
      <c r="A69" s="14" t="s">
        <v>95</v>
      </c>
      <c r="B69" s="14">
        <v>130110</v>
      </c>
      <c r="C69" s="14" t="s">
        <v>20</v>
      </c>
      <c r="D69" s="22" t="s">
        <v>106</v>
      </c>
      <c r="E69" s="14" t="s">
        <v>40</v>
      </c>
      <c r="F69" s="20">
        <v>336</v>
      </c>
      <c r="G69" s="21">
        <v>39.01</v>
      </c>
      <c r="H69" s="9">
        <f t="shared" si="3"/>
        <v>50.712999999999994</v>
      </c>
      <c r="I69" s="9">
        <f t="shared" si="4"/>
        <v>17039.567999999999</v>
      </c>
    </row>
    <row r="70" spans="1:9" ht="39.5" x14ac:dyDescent="0.35">
      <c r="A70" s="14" t="s">
        <v>96</v>
      </c>
      <c r="B70" s="14">
        <v>96388</v>
      </c>
      <c r="C70" s="7" t="s">
        <v>21</v>
      </c>
      <c r="D70" s="22" t="s">
        <v>107</v>
      </c>
      <c r="E70" s="14" t="s">
        <v>50</v>
      </c>
      <c r="F70" s="20">
        <v>132</v>
      </c>
      <c r="G70" s="9">
        <v>10.77</v>
      </c>
      <c r="H70" s="9">
        <f t="shared" si="3"/>
        <v>14.000999999999999</v>
      </c>
      <c r="I70" s="9">
        <f t="shared" si="4"/>
        <v>1848.1319999999998</v>
      </c>
    </row>
    <row r="71" spans="1:9" ht="39.5" x14ac:dyDescent="0.35">
      <c r="A71" s="14" t="s">
        <v>97</v>
      </c>
      <c r="B71" s="14">
        <v>101134</v>
      </c>
      <c r="C71" s="7" t="s">
        <v>21</v>
      </c>
      <c r="D71" s="22" t="s">
        <v>108</v>
      </c>
      <c r="E71" s="14" t="s">
        <v>50</v>
      </c>
      <c r="F71" s="8">
        <v>132</v>
      </c>
      <c r="G71" s="9">
        <v>14.95</v>
      </c>
      <c r="H71" s="9">
        <f t="shared" si="3"/>
        <v>19.434999999999999</v>
      </c>
      <c r="I71" s="9">
        <f t="shared" si="4"/>
        <v>2565.4199999999996</v>
      </c>
    </row>
    <row r="72" spans="1:9" x14ac:dyDescent="0.35">
      <c r="A72" s="14" t="s">
        <v>98</v>
      </c>
      <c r="B72" s="14">
        <v>100575</v>
      </c>
      <c r="C72" s="7" t="s">
        <v>21</v>
      </c>
      <c r="D72" s="6" t="s">
        <v>109</v>
      </c>
      <c r="E72" s="14" t="s">
        <v>116</v>
      </c>
      <c r="F72" s="8">
        <v>951.39</v>
      </c>
      <c r="G72" s="9">
        <v>0.1</v>
      </c>
      <c r="H72" s="9">
        <f t="shared" si="3"/>
        <v>0.13</v>
      </c>
      <c r="I72" s="9">
        <f t="shared" si="4"/>
        <v>123.6807</v>
      </c>
    </row>
    <row r="73" spans="1:9" ht="26.5" x14ac:dyDescent="0.35">
      <c r="A73" s="14" t="s">
        <v>99</v>
      </c>
      <c r="B73" s="14">
        <v>4746</v>
      </c>
      <c r="C73" s="7" t="s">
        <v>21</v>
      </c>
      <c r="D73" s="22" t="s">
        <v>110</v>
      </c>
      <c r="E73" s="14" t="s">
        <v>50</v>
      </c>
      <c r="F73" s="8">
        <v>132</v>
      </c>
      <c r="G73" s="9">
        <v>110.04</v>
      </c>
      <c r="H73" s="9">
        <f t="shared" si="3"/>
        <v>143.05200000000002</v>
      </c>
      <c r="I73" s="9">
        <f t="shared" si="4"/>
        <v>18882.864000000001</v>
      </c>
    </row>
    <row r="74" spans="1:9" ht="26.5" x14ac:dyDescent="0.35">
      <c r="A74" s="14" t="s">
        <v>100</v>
      </c>
      <c r="B74" s="14">
        <v>93588</v>
      </c>
      <c r="C74" s="7" t="s">
        <v>21</v>
      </c>
      <c r="D74" s="22" t="s">
        <v>111</v>
      </c>
      <c r="E74" s="14" t="s">
        <v>117</v>
      </c>
      <c r="F74" s="8">
        <v>264</v>
      </c>
      <c r="G74" s="9">
        <v>2.94</v>
      </c>
      <c r="H74" s="9">
        <f t="shared" si="3"/>
        <v>3.8220000000000001</v>
      </c>
      <c r="I74" s="9">
        <f t="shared" si="4"/>
        <v>1009.008</v>
      </c>
    </row>
    <row r="75" spans="1:9" ht="26.5" x14ac:dyDescent="0.35">
      <c r="A75" s="14" t="s">
        <v>101</v>
      </c>
      <c r="B75" s="14">
        <v>95996</v>
      </c>
      <c r="C75" s="7" t="s">
        <v>21</v>
      </c>
      <c r="D75" s="22" t="s">
        <v>112</v>
      </c>
      <c r="E75" s="14" t="s">
        <v>50</v>
      </c>
      <c r="F75" s="8">
        <v>26.4</v>
      </c>
      <c r="G75" s="9">
        <v>2051.7600000000002</v>
      </c>
      <c r="H75" s="9">
        <f t="shared" si="3"/>
        <v>2667.2880000000005</v>
      </c>
      <c r="I75" s="9">
        <f t="shared" si="4"/>
        <v>70416.403200000015</v>
      </c>
    </row>
    <row r="76" spans="1:9" ht="26.5" x14ac:dyDescent="0.35">
      <c r="A76" s="14" t="s">
        <v>102</v>
      </c>
      <c r="B76" s="14">
        <v>100969</v>
      </c>
      <c r="C76" s="7" t="s">
        <v>21</v>
      </c>
      <c r="D76" s="22" t="s">
        <v>113</v>
      </c>
      <c r="E76" s="14" t="s">
        <v>118</v>
      </c>
      <c r="F76" s="15">
        <v>79.2</v>
      </c>
      <c r="G76" s="9">
        <v>2.4</v>
      </c>
      <c r="H76" s="9">
        <f t="shared" si="3"/>
        <v>3.12</v>
      </c>
      <c r="I76" s="9">
        <f t="shared" si="4"/>
        <v>247.10400000000001</v>
      </c>
    </row>
    <row r="77" spans="1:9" ht="26.5" x14ac:dyDescent="0.35">
      <c r="A77" s="14" t="s">
        <v>103</v>
      </c>
      <c r="B77" s="14">
        <v>260520</v>
      </c>
      <c r="C77" s="7" t="s">
        <v>20</v>
      </c>
      <c r="D77" s="22" t="s">
        <v>114</v>
      </c>
      <c r="E77" s="14" t="s">
        <v>74</v>
      </c>
      <c r="F77" s="15">
        <v>732</v>
      </c>
      <c r="G77" s="9">
        <v>57.25</v>
      </c>
      <c r="H77" s="9">
        <f t="shared" si="3"/>
        <v>74.424999999999997</v>
      </c>
      <c r="I77" s="9">
        <f t="shared" si="4"/>
        <v>54479.1</v>
      </c>
    </row>
    <row r="78" spans="1:9" x14ac:dyDescent="0.35">
      <c r="A78" s="14" t="s">
        <v>104</v>
      </c>
      <c r="B78" s="14">
        <v>130492</v>
      </c>
      <c r="C78" s="14" t="s">
        <v>20</v>
      </c>
      <c r="D78" s="22" t="s">
        <v>115</v>
      </c>
      <c r="E78" s="14" t="s">
        <v>40</v>
      </c>
      <c r="F78" s="15">
        <v>392</v>
      </c>
      <c r="G78" s="9">
        <v>128</v>
      </c>
      <c r="H78" s="9">
        <f>G78+G78*$I$7</f>
        <v>166.4</v>
      </c>
      <c r="I78" s="9">
        <f t="shared" si="4"/>
        <v>65228.800000000003</v>
      </c>
    </row>
    <row r="79" spans="1:9" x14ac:dyDescent="0.35">
      <c r="A79" s="49" t="s">
        <v>160</v>
      </c>
      <c r="B79" s="49"/>
      <c r="C79" s="49"/>
      <c r="D79" s="49"/>
      <c r="E79" s="49"/>
      <c r="F79" s="49"/>
      <c r="G79" s="49"/>
      <c r="H79" s="49"/>
      <c r="I79" s="16">
        <f>SUM(I68:I78)</f>
        <v>264918.94390000001</v>
      </c>
    </row>
    <row r="81" spans="1:9" x14ac:dyDescent="0.35">
      <c r="A81" s="10" t="s">
        <v>120</v>
      </c>
      <c r="B81" s="12"/>
      <c r="C81" s="12"/>
      <c r="D81" s="12" t="s">
        <v>125</v>
      </c>
      <c r="E81" s="12"/>
      <c r="F81" s="12"/>
      <c r="G81" s="12"/>
      <c r="H81" s="12"/>
      <c r="I81" s="12"/>
    </row>
    <row r="82" spans="1:9" x14ac:dyDescent="0.35">
      <c r="A82" s="14" t="s">
        <v>121</v>
      </c>
      <c r="B82" s="14">
        <v>71361</v>
      </c>
      <c r="C82" s="7" t="s">
        <v>20</v>
      </c>
      <c r="D82" s="6" t="s">
        <v>124</v>
      </c>
      <c r="E82" s="7" t="s">
        <v>40</v>
      </c>
      <c r="F82" s="15">
        <v>37.17</v>
      </c>
      <c r="G82" s="9">
        <v>289.45999999999998</v>
      </c>
      <c r="H82" s="9">
        <f>G82+G82*$I$7</f>
        <v>376.298</v>
      </c>
      <c r="I82" s="9">
        <f>H82*F82</f>
        <v>13986.996660000001</v>
      </c>
    </row>
    <row r="83" spans="1:9" x14ac:dyDescent="0.35">
      <c r="A83" s="14" t="s">
        <v>122</v>
      </c>
      <c r="B83" s="14">
        <v>71497</v>
      </c>
      <c r="C83" s="7" t="s">
        <v>20</v>
      </c>
      <c r="D83" s="6" t="s">
        <v>126</v>
      </c>
      <c r="E83" s="7" t="s">
        <v>40</v>
      </c>
      <c r="F83" s="15">
        <v>37.17</v>
      </c>
      <c r="G83" s="9">
        <v>190.29</v>
      </c>
      <c r="H83" s="9">
        <f>G83+G83*$I$7</f>
        <v>247.37699999999998</v>
      </c>
      <c r="I83" s="9">
        <f>H83*F83</f>
        <v>9195.0030900000002</v>
      </c>
    </row>
    <row r="84" spans="1:9" x14ac:dyDescent="0.35">
      <c r="A84" s="14" t="s">
        <v>123</v>
      </c>
      <c r="B84" s="14">
        <v>71466</v>
      </c>
      <c r="C84" s="7" t="s">
        <v>20</v>
      </c>
      <c r="D84" s="17" t="s">
        <v>127</v>
      </c>
      <c r="E84" s="7" t="s">
        <v>74</v>
      </c>
      <c r="F84" s="15">
        <v>5.9</v>
      </c>
      <c r="G84" s="9">
        <v>71.17</v>
      </c>
      <c r="H84" s="9">
        <f>G84+G84*$I$7</f>
        <v>92.521000000000001</v>
      </c>
      <c r="I84" s="9">
        <f>H84*F84</f>
        <v>545.87390000000005</v>
      </c>
    </row>
    <row r="85" spans="1:9" x14ac:dyDescent="0.35">
      <c r="A85" s="49" t="s">
        <v>160</v>
      </c>
      <c r="B85" s="49"/>
      <c r="C85" s="49"/>
      <c r="D85" s="49"/>
      <c r="E85" s="49"/>
      <c r="F85" s="49"/>
      <c r="G85" s="49"/>
      <c r="H85" s="49"/>
      <c r="I85" s="16">
        <f>SUM(I82:I84)</f>
        <v>23727.873650000001</v>
      </c>
    </row>
    <row r="87" spans="1:9" x14ac:dyDescent="0.35">
      <c r="A87" s="10" t="s">
        <v>128</v>
      </c>
      <c r="B87" s="12"/>
      <c r="C87" s="12"/>
      <c r="D87" s="12" t="s">
        <v>133</v>
      </c>
      <c r="E87" s="12"/>
      <c r="F87" s="12"/>
      <c r="G87" s="12"/>
      <c r="H87" s="12"/>
      <c r="I87" s="12"/>
    </row>
    <row r="88" spans="1:9" x14ac:dyDescent="0.35">
      <c r="A88" s="14" t="s">
        <v>129</v>
      </c>
      <c r="B88" s="14">
        <v>150180</v>
      </c>
      <c r="C88" s="7" t="s">
        <v>20</v>
      </c>
      <c r="D88" s="6" t="s">
        <v>134</v>
      </c>
      <c r="E88" s="7" t="s">
        <v>40</v>
      </c>
      <c r="F88" s="15">
        <v>200.44</v>
      </c>
      <c r="G88" s="9">
        <v>26.04</v>
      </c>
      <c r="H88" s="9">
        <f>G88+G88*$I$7</f>
        <v>33.851999999999997</v>
      </c>
      <c r="I88" s="9">
        <f>H88*F88</f>
        <v>6785.2948799999995</v>
      </c>
    </row>
    <row r="89" spans="1:9" x14ac:dyDescent="0.35">
      <c r="A89" s="14" t="s">
        <v>130</v>
      </c>
      <c r="B89" s="14">
        <v>150207</v>
      </c>
      <c r="C89" s="7" t="s">
        <v>20</v>
      </c>
      <c r="D89" s="6" t="s">
        <v>135</v>
      </c>
      <c r="E89" s="7" t="s">
        <v>40</v>
      </c>
      <c r="F89" s="15">
        <v>336</v>
      </c>
      <c r="G89" s="9">
        <v>20.51</v>
      </c>
      <c r="H89" s="9">
        <f>G89+G89*$I$7</f>
        <v>26.663000000000004</v>
      </c>
      <c r="I89" s="9">
        <f>H89*F89</f>
        <v>8958.7680000000018</v>
      </c>
    </row>
    <row r="90" spans="1:9" x14ac:dyDescent="0.35">
      <c r="A90" s="14" t="s">
        <v>131</v>
      </c>
      <c r="B90" s="14">
        <v>150302</v>
      </c>
      <c r="C90" s="7" t="s">
        <v>20</v>
      </c>
      <c r="D90" s="6" t="s">
        <v>136</v>
      </c>
      <c r="E90" s="7" t="s">
        <v>40</v>
      </c>
      <c r="F90" s="15">
        <v>165.64</v>
      </c>
      <c r="G90" s="9">
        <v>39.9</v>
      </c>
      <c r="H90" s="9">
        <f>G90+G90*$I$7</f>
        <v>51.87</v>
      </c>
      <c r="I90" s="9">
        <f>H90*F90</f>
        <v>8591.746799999999</v>
      </c>
    </row>
    <row r="91" spans="1:9" x14ac:dyDescent="0.35">
      <c r="A91" s="14" t="s">
        <v>132</v>
      </c>
      <c r="B91" s="14">
        <v>150491</v>
      </c>
      <c r="C91" s="7" t="s">
        <v>20</v>
      </c>
      <c r="D91" s="17" t="s">
        <v>137</v>
      </c>
      <c r="E91" s="7" t="s">
        <v>40</v>
      </c>
      <c r="F91" s="15">
        <v>87.5</v>
      </c>
      <c r="G91" s="9">
        <v>55.41</v>
      </c>
      <c r="H91" s="9">
        <f>G91+G91*$I$7</f>
        <v>72.032999999999987</v>
      </c>
      <c r="I91" s="9">
        <f>H91*F91</f>
        <v>6302.8874999999989</v>
      </c>
    </row>
    <row r="92" spans="1:9" x14ac:dyDescent="0.35">
      <c r="A92" s="49" t="s">
        <v>160</v>
      </c>
      <c r="B92" s="49"/>
      <c r="C92" s="49"/>
      <c r="D92" s="49"/>
      <c r="E92" s="49"/>
      <c r="F92" s="49"/>
      <c r="G92" s="49"/>
      <c r="H92" s="49"/>
      <c r="I92" s="16">
        <f>SUM(I88:I91)</f>
        <v>30638.697179999996</v>
      </c>
    </row>
    <row r="94" spans="1:9" x14ac:dyDescent="0.35">
      <c r="A94" s="10" t="s">
        <v>138</v>
      </c>
      <c r="B94" s="12"/>
      <c r="C94" s="12"/>
      <c r="D94" s="12" t="s">
        <v>140</v>
      </c>
      <c r="E94" s="12"/>
      <c r="F94" s="12"/>
      <c r="G94" s="12"/>
      <c r="H94" s="12"/>
      <c r="I94" s="12"/>
    </row>
    <row r="95" spans="1:9" x14ac:dyDescent="0.35">
      <c r="A95" s="14" t="s">
        <v>139</v>
      </c>
      <c r="B95" s="14">
        <v>180299</v>
      </c>
      <c r="C95" s="7" t="s">
        <v>20</v>
      </c>
      <c r="D95" s="1" t="s">
        <v>141</v>
      </c>
      <c r="E95" s="7" t="s">
        <v>34</v>
      </c>
      <c r="F95" s="15">
        <v>4</v>
      </c>
      <c r="G95" s="9">
        <v>601.91999999999996</v>
      </c>
      <c r="H95" s="9">
        <f>G95+G95*$I$7</f>
        <v>782.49599999999998</v>
      </c>
      <c r="I95" s="9">
        <f>H95*F95</f>
        <v>3129.9839999999999</v>
      </c>
    </row>
    <row r="96" spans="1:9" x14ac:dyDescent="0.35">
      <c r="A96" s="49" t="s">
        <v>160</v>
      </c>
      <c r="B96" s="49"/>
      <c r="C96" s="49"/>
      <c r="D96" s="49"/>
      <c r="E96" s="49"/>
      <c r="F96" s="49"/>
      <c r="G96" s="49"/>
      <c r="H96" s="49"/>
      <c r="I96" s="16">
        <f>SUM(I95:I95)</f>
        <v>3129.9839999999999</v>
      </c>
    </row>
    <row r="98" spans="1:9" x14ac:dyDescent="0.35">
      <c r="A98" s="10" t="s">
        <v>143</v>
      </c>
      <c r="B98" s="12"/>
      <c r="C98" s="12"/>
      <c r="D98" s="12" t="s">
        <v>142</v>
      </c>
      <c r="E98" s="12"/>
      <c r="F98" s="12"/>
      <c r="G98" s="12"/>
      <c r="H98" s="12"/>
      <c r="I98" s="12"/>
    </row>
    <row r="99" spans="1:9" x14ac:dyDescent="0.35">
      <c r="A99" s="18" t="s">
        <v>144</v>
      </c>
      <c r="B99" s="19"/>
      <c r="C99" s="24"/>
      <c r="D99" s="19" t="s">
        <v>145</v>
      </c>
      <c r="E99" s="7"/>
      <c r="F99" s="20"/>
      <c r="G99" s="21"/>
      <c r="H99" s="9"/>
      <c r="I99" s="9"/>
    </row>
    <row r="100" spans="1:9" x14ac:dyDescent="0.35">
      <c r="A100" s="14" t="s">
        <v>146</v>
      </c>
      <c r="B100" s="14">
        <v>170744</v>
      </c>
      <c r="C100" s="14" t="s">
        <v>20</v>
      </c>
      <c r="D100" s="22" t="s">
        <v>153</v>
      </c>
      <c r="E100" s="14" t="s">
        <v>74</v>
      </c>
      <c r="F100" s="20">
        <v>250</v>
      </c>
      <c r="G100" s="21">
        <v>10.86</v>
      </c>
      <c r="H100" s="9">
        <f t="shared" ref="H100:H111" si="5">G100+G100*$I$7</f>
        <v>14.117999999999999</v>
      </c>
      <c r="I100" s="9">
        <f t="shared" ref="I100:I106" si="6">H100*F100</f>
        <v>3529.4999999999995</v>
      </c>
    </row>
    <row r="101" spans="1:9" x14ac:dyDescent="0.35">
      <c r="A101" s="14" t="s">
        <v>147</v>
      </c>
      <c r="B101" s="14">
        <v>170745</v>
      </c>
      <c r="C101" s="14" t="s">
        <v>20</v>
      </c>
      <c r="D101" s="22" t="s">
        <v>154</v>
      </c>
      <c r="E101" s="14" t="s">
        <v>74</v>
      </c>
      <c r="F101" s="20">
        <v>500</v>
      </c>
      <c r="G101" s="9">
        <v>13.11</v>
      </c>
      <c r="H101" s="9">
        <f t="shared" si="5"/>
        <v>17.042999999999999</v>
      </c>
      <c r="I101" s="9">
        <f t="shared" si="6"/>
        <v>8521.5</v>
      </c>
    </row>
    <row r="102" spans="1:9" x14ac:dyDescent="0.35">
      <c r="A102" s="14" t="s">
        <v>148</v>
      </c>
      <c r="B102" s="14">
        <v>101134</v>
      </c>
      <c r="C102" s="14" t="s">
        <v>20</v>
      </c>
      <c r="D102" s="22" t="s">
        <v>155</v>
      </c>
      <c r="E102" s="14" t="s">
        <v>74</v>
      </c>
      <c r="F102" s="8">
        <v>25</v>
      </c>
      <c r="G102" s="9">
        <v>17.45</v>
      </c>
      <c r="H102" s="9">
        <f t="shared" si="5"/>
        <v>22.684999999999999</v>
      </c>
      <c r="I102" s="9">
        <f t="shared" si="6"/>
        <v>567.125</v>
      </c>
    </row>
    <row r="103" spans="1:9" x14ac:dyDescent="0.35">
      <c r="A103" s="14" t="s">
        <v>149</v>
      </c>
      <c r="B103" s="14">
        <v>100575</v>
      </c>
      <c r="C103" s="14" t="s">
        <v>20</v>
      </c>
      <c r="D103" s="22" t="s">
        <v>156</v>
      </c>
      <c r="E103" s="14" t="s">
        <v>74</v>
      </c>
      <c r="F103" s="8">
        <v>350</v>
      </c>
      <c r="G103" s="9">
        <v>25.92</v>
      </c>
      <c r="H103" s="9">
        <f t="shared" si="5"/>
        <v>33.695999999999998</v>
      </c>
      <c r="I103" s="9">
        <f t="shared" si="6"/>
        <v>11793.599999999999</v>
      </c>
    </row>
    <row r="104" spans="1:9" x14ac:dyDescent="0.35">
      <c r="A104" s="14" t="s">
        <v>150</v>
      </c>
      <c r="B104" s="14">
        <v>4746</v>
      </c>
      <c r="C104" s="14" t="s">
        <v>20</v>
      </c>
      <c r="D104" s="22" t="s">
        <v>157</v>
      </c>
      <c r="E104" s="14" t="s">
        <v>74</v>
      </c>
      <c r="F104" s="8">
        <v>325</v>
      </c>
      <c r="G104" s="9">
        <v>37.340000000000003</v>
      </c>
      <c r="H104" s="9">
        <f t="shared" si="5"/>
        <v>48.542000000000002</v>
      </c>
      <c r="I104" s="9">
        <f t="shared" si="6"/>
        <v>15776.15</v>
      </c>
    </row>
    <row r="105" spans="1:9" x14ac:dyDescent="0.35">
      <c r="A105" s="14" t="s">
        <v>151</v>
      </c>
      <c r="B105" s="14">
        <v>93588</v>
      </c>
      <c r="C105" s="14" t="s">
        <v>20</v>
      </c>
      <c r="D105" s="22" t="s">
        <v>158</v>
      </c>
      <c r="E105" s="14" t="s">
        <v>74</v>
      </c>
      <c r="F105" s="8">
        <v>400</v>
      </c>
      <c r="G105" s="9">
        <v>51.56</v>
      </c>
      <c r="H105" s="9">
        <f t="shared" si="5"/>
        <v>67.028000000000006</v>
      </c>
      <c r="I105" s="9">
        <f t="shared" si="6"/>
        <v>26811.200000000001</v>
      </c>
    </row>
    <row r="106" spans="1:9" x14ac:dyDescent="0.35">
      <c r="A106" s="14" t="s">
        <v>152</v>
      </c>
      <c r="B106" s="14">
        <v>95996</v>
      </c>
      <c r="C106" s="14" t="s">
        <v>20</v>
      </c>
      <c r="D106" s="22" t="s">
        <v>159</v>
      </c>
      <c r="E106" s="14" t="s">
        <v>74</v>
      </c>
      <c r="F106" s="8">
        <v>85</v>
      </c>
      <c r="G106" s="9">
        <v>70.680000000000007</v>
      </c>
      <c r="H106" s="9">
        <f t="shared" si="5"/>
        <v>91.884000000000015</v>
      </c>
      <c r="I106" s="9">
        <f t="shared" si="6"/>
        <v>7810.1400000000012</v>
      </c>
    </row>
    <row r="107" spans="1:9" x14ac:dyDescent="0.35">
      <c r="A107" s="51" t="s">
        <v>160</v>
      </c>
      <c r="B107" s="52"/>
      <c r="C107" s="52"/>
      <c r="D107" s="52"/>
      <c r="E107" s="52"/>
      <c r="F107" s="52"/>
      <c r="G107" s="52"/>
      <c r="H107" s="53"/>
      <c r="I107" s="16">
        <f>SUM(I100:I106)</f>
        <v>74809.214999999997</v>
      </c>
    </row>
    <row r="108" spans="1:9" x14ac:dyDescent="0.35">
      <c r="A108" s="18" t="s">
        <v>161</v>
      </c>
      <c r="B108" s="14"/>
      <c r="C108" s="7"/>
      <c r="D108" s="23" t="s">
        <v>162</v>
      </c>
      <c r="E108" s="14"/>
      <c r="F108" s="8"/>
      <c r="G108" s="9"/>
      <c r="H108" s="9"/>
      <c r="I108" s="9"/>
    </row>
    <row r="109" spans="1:9" x14ac:dyDescent="0.35">
      <c r="A109" s="14" t="s">
        <v>163</v>
      </c>
      <c r="B109" s="14">
        <v>170371</v>
      </c>
      <c r="C109" s="7" t="s">
        <v>20</v>
      </c>
      <c r="D109" s="22" t="s">
        <v>167</v>
      </c>
      <c r="E109" s="14" t="s">
        <v>34</v>
      </c>
      <c r="F109" s="8">
        <v>10</v>
      </c>
      <c r="G109" s="9">
        <v>3196.19</v>
      </c>
      <c r="H109" s="9">
        <f t="shared" si="5"/>
        <v>4155.0470000000005</v>
      </c>
      <c r="I109" s="9">
        <f>H109*F109</f>
        <v>41550.47</v>
      </c>
    </row>
    <row r="110" spans="1:9" x14ac:dyDescent="0.35">
      <c r="A110" s="14" t="s">
        <v>164</v>
      </c>
      <c r="B110" s="14">
        <v>170983</v>
      </c>
      <c r="C110" s="7" t="s">
        <v>20</v>
      </c>
      <c r="D110" s="22" t="s">
        <v>168</v>
      </c>
      <c r="E110" s="14" t="s">
        <v>34</v>
      </c>
      <c r="F110" s="15">
        <v>3</v>
      </c>
      <c r="G110" s="9">
        <v>123.42</v>
      </c>
      <c r="H110" s="9">
        <f t="shared" si="5"/>
        <v>160.446</v>
      </c>
      <c r="I110" s="9">
        <f>H110*F110</f>
        <v>481.33799999999997</v>
      </c>
    </row>
    <row r="111" spans="1:9" x14ac:dyDescent="0.35">
      <c r="A111" s="14" t="s">
        <v>165</v>
      </c>
      <c r="B111" s="14">
        <v>171532</v>
      </c>
      <c r="C111" s="7" t="s">
        <v>20</v>
      </c>
      <c r="D111" s="6" t="s">
        <v>169</v>
      </c>
      <c r="E111" s="14" t="s">
        <v>34</v>
      </c>
      <c r="F111" s="15">
        <v>6</v>
      </c>
      <c r="G111" s="9">
        <v>345.11</v>
      </c>
      <c r="H111" s="9">
        <f t="shared" si="5"/>
        <v>448.64300000000003</v>
      </c>
      <c r="I111" s="9">
        <f>H111*F111</f>
        <v>2691.8580000000002</v>
      </c>
    </row>
    <row r="112" spans="1:9" x14ac:dyDescent="0.35">
      <c r="A112" s="14" t="s">
        <v>166</v>
      </c>
      <c r="B112" s="14">
        <v>170989</v>
      </c>
      <c r="C112" s="14" t="s">
        <v>20</v>
      </c>
      <c r="D112" s="22" t="s">
        <v>237</v>
      </c>
      <c r="E112" s="14" t="s">
        <v>34</v>
      </c>
      <c r="F112" s="15">
        <v>2</v>
      </c>
      <c r="G112" s="9">
        <v>165.59</v>
      </c>
      <c r="H112" s="9">
        <f>G112+G112*$I$7</f>
        <v>215.267</v>
      </c>
      <c r="I112" s="9">
        <f>H112*F112</f>
        <v>430.53399999999999</v>
      </c>
    </row>
    <row r="113" spans="1:9" x14ac:dyDescent="0.35">
      <c r="A113" s="49" t="s">
        <v>160</v>
      </c>
      <c r="B113" s="49"/>
      <c r="C113" s="49"/>
      <c r="D113" s="49"/>
      <c r="E113" s="49"/>
      <c r="F113" s="49"/>
      <c r="G113" s="49"/>
      <c r="H113" s="49"/>
      <c r="I113" s="16">
        <f>SUM(I109:I112)</f>
        <v>45154.200000000004</v>
      </c>
    </row>
    <row r="115" spans="1:9" x14ac:dyDescent="0.35">
      <c r="A115" s="10" t="s">
        <v>170</v>
      </c>
      <c r="B115" s="12"/>
      <c r="C115" s="12"/>
      <c r="D115" s="12" t="s">
        <v>184</v>
      </c>
      <c r="E115" s="12"/>
      <c r="F115" s="12"/>
      <c r="G115" s="12"/>
      <c r="H115" s="12"/>
      <c r="I115" s="12"/>
    </row>
    <row r="116" spans="1:9" x14ac:dyDescent="0.35">
      <c r="A116" s="14" t="s">
        <v>171</v>
      </c>
      <c r="B116" s="7">
        <v>180520</v>
      </c>
      <c r="C116" s="7" t="s">
        <v>20</v>
      </c>
      <c r="D116" s="6" t="s">
        <v>177</v>
      </c>
      <c r="E116" s="7" t="s">
        <v>74</v>
      </c>
      <c r="F116" s="20">
        <v>40</v>
      </c>
      <c r="G116" s="21">
        <v>277.60000000000002</v>
      </c>
      <c r="H116" s="9">
        <f t="shared" ref="H116:H121" si="7">G116+G116*$I$7</f>
        <v>360.88</v>
      </c>
      <c r="I116" s="9">
        <f t="shared" ref="I116:I121" si="8">H116*F116</f>
        <v>14435.2</v>
      </c>
    </row>
    <row r="117" spans="1:9" x14ac:dyDescent="0.35">
      <c r="A117" s="14" t="s">
        <v>172</v>
      </c>
      <c r="B117" s="14">
        <v>260168</v>
      </c>
      <c r="C117" s="14" t="s">
        <v>20</v>
      </c>
      <c r="D117" s="22" t="s">
        <v>178</v>
      </c>
      <c r="E117" s="14" t="s">
        <v>40</v>
      </c>
      <c r="F117" s="20">
        <v>447</v>
      </c>
      <c r="G117" s="21">
        <v>28.78</v>
      </c>
      <c r="H117" s="9">
        <f t="shared" si="7"/>
        <v>37.414000000000001</v>
      </c>
      <c r="I117" s="9">
        <f t="shared" si="8"/>
        <v>16724.058000000001</v>
      </c>
    </row>
    <row r="118" spans="1:9" ht="26.5" x14ac:dyDescent="0.35">
      <c r="A118" s="14" t="s">
        <v>173</v>
      </c>
      <c r="B118" s="14">
        <v>98510</v>
      </c>
      <c r="C118" s="14" t="s">
        <v>21</v>
      </c>
      <c r="D118" s="22" t="s">
        <v>179</v>
      </c>
      <c r="E118" s="14" t="s">
        <v>34</v>
      </c>
      <c r="F118" s="20">
        <v>10</v>
      </c>
      <c r="G118" s="9">
        <v>67.599999999999994</v>
      </c>
      <c r="H118" s="9">
        <f t="shared" si="7"/>
        <v>87.88</v>
      </c>
      <c r="I118" s="9">
        <f t="shared" si="8"/>
        <v>878.8</v>
      </c>
    </row>
    <row r="119" spans="1:9" x14ac:dyDescent="0.35">
      <c r="A119" s="14" t="s">
        <v>174</v>
      </c>
      <c r="B119" s="14">
        <v>251511</v>
      </c>
      <c r="C119" s="7" t="s">
        <v>20</v>
      </c>
      <c r="D119" s="22" t="s">
        <v>180</v>
      </c>
      <c r="E119" s="14" t="s">
        <v>34</v>
      </c>
      <c r="F119" s="8">
        <v>2</v>
      </c>
      <c r="G119" s="9">
        <v>378</v>
      </c>
      <c r="H119" s="9">
        <f t="shared" si="7"/>
        <v>491.4</v>
      </c>
      <c r="I119" s="9">
        <f t="shared" si="8"/>
        <v>982.8</v>
      </c>
    </row>
    <row r="120" spans="1:9" x14ac:dyDescent="0.35">
      <c r="A120" s="14" t="s">
        <v>175</v>
      </c>
      <c r="B120" s="14">
        <v>241318</v>
      </c>
      <c r="C120" s="7" t="s">
        <v>20</v>
      </c>
      <c r="D120" s="6" t="s">
        <v>181</v>
      </c>
      <c r="E120" s="14" t="s">
        <v>34</v>
      </c>
      <c r="F120" s="8">
        <v>1</v>
      </c>
      <c r="G120" s="9">
        <v>790.74</v>
      </c>
      <c r="H120" s="9">
        <f t="shared" si="7"/>
        <v>1027.962</v>
      </c>
      <c r="I120" s="9">
        <f t="shared" si="8"/>
        <v>1027.962</v>
      </c>
    </row>
    <row r="121" spans="1:9" x14ac:dyDescent="0.35">
      <c r="A121" s="14" t="s">
        <v>176</v>
      </c>
      <c r="B121" s="14">
        <v>10853</v>
      </c>
      <c r="C121" s="7" t="s">
        <v>21</v>
      </c>
      <c r="D121" s="22" t="s">
        <v>182</v>
      </c>
      <c r="E121" s="14" t="s">
        <v>34</v>
      </c>
      <c r="F121" s="8">
        <v>46</v>
      </c>
      <c r="G121" s="9">
        <v>122.19</v>
      </c>
      <c r="H121" s="9">
        <f t="shared" si="7"/>
        <v>158.84699999999998</v>
      </c>
      <c r="I121" s="9">
        <f t="shared" si="8"/>
        <v>7306.9619999999995</v>
      </c>
    </row>
    <row r="122" spans="1:9" x14ac:dyDescent="0.35">
      <c r="A122" s="49" t="s">
        <v>160</v>
      </c>
      <c r="B122" s="49"/>
      <c r="C122" s="49"/>
      <c r="D122" s="49"/>
      <c r="E122" s="49"/>
      <c r="F122" s="49"/>
      <c r="G122" s="49"/>
      <c r="H122" s="49"/>
      <c r="I122" s="16">
        <f>SUM(I116:I121)</f>
        <v>41355.781999999999</v>
      </c>
    </row>
    <row r="124" spans="1:9" x14ac:dyDescent="0.35">
      <c r="A124" s="10" t="s">
        <v>183</v>
      </c>
      <c r="B124" s="12"/>
      <c r="C124" s="12"/>
      <c r="D124" s="12" t="s">
        <v>185</v>
      </c>
      <c r="E124" s="12"/>
      <c r="F124" s="12"/>
      <c r="G124" s="12"/>
      <c r="H124" s="12"/>
      <c r="I124" s="12"/>
    </row>
    <row r="125" spans="1:9" x14ac:dyDescent="0.35">
      <c r="A125" s="14" t="s">
        <v>186</v>
      </c>
      <c r="B125" s="14">
        <v>270220</v>
      </c>
      <c r="C125" s="7" t="s">
        <v>20</v>
      </c>
      <c r="D125" s="1" t="s">
        <v>187</v>
      </c>
      <c r="E125" s="7" t="s">
        <v>40</v>
      </c>
      <c r="F125" s="15">
        <v>950</v>
      </c>
      <c r="G125" s="9">
        <v>6.78</v>
      </c>
      <c r="H125" s="9">
        <f>G125+G125*$I$7</f>
        <v>8.8140000000000001</v>
      </c>
      <c r="I125" s="9">
        <f>H125*F125</f>
        <v>8373.2999999999993</v>
      </c>
    </row>
    <row r="126" spans="1:9" x14ac:dyDescent="0.35">
      <c r="A126" s="49" t="s">
        <v>160</v>
      </c>
      <c r="B126" s="49"/>
      <c r="C126" s="49"/>
      <c r="D126" s="49"/>
      <c r="E126" s="49"/>
      <c r="F126" s="49"/>
      <c r="G126" s="49"/>
      <c r="H126" s="49"/>
      <c r="I126" s="16">
        <f>SUM(I125:I125)</f>
        <v>8373.2999999999993</v>
      </c>
    </row>
    <row r="128" spans="1:9" x14ac:dyDescent="0.35">
      <c r="A128" s="50" t="s">
        <v>188</v>
      </c>
      <c r="B128" s="50"/>
      <c r="C128" s="50"/>
      <c r="D128" s="50"/>
      <c r="E128" s="50"/>
      <c r="F128" s="50"/>
      <c r="G128" s="50"/>
      <c r="H128" s="50"/>
      <c r="I128" s="25">
        <f>I126+I122+I113+I107+I96+I92+I85+I79+I65+I60+I53+I49+I45+I34+I28+I23+I18</f>
        <v>696863.31</v>
      </c>
    </row>
    <row r="131" spans="1:9" x14ac:dyDescent="0.35">
      <c r="A131" s="56" t="s">
        <v>208</v>
      </c>
      <c r="B131" s="56"/>
      <c r="C131" s="56"/>
      <c r="D131" s="56"/>
      <c r="E131" s="56"/>
      <c r="F131" s="56"/>
      <c r="G131" s="56"/>
      <c r="H131" s="56"/>
      <c r="I131" s="56"/>
    </row>
    <row r="139" spans="1:9" x14ac:dyDescent="0.35">
      <c r="D139" s="55" t="s">
        <v>191</v>
      </c>
      <c r="E139" s="55"/>
      <c r="F139" s="55"/>
    </row>
    <row r="140" spans="1:9" x14ac:dyDescent="0.35">
      <c r="D140" s="55" t="s">
        <v>192</v>
      </c>
      <c r="E140" s="55"/>
      <c r="F140" s="55"/>
    </row>
    <row r="141" spans="1:9" x14ac:dyDescent="0.35">
      <c r="D141" s="55" t="s">
        <v>193</v>
      </c>
      <c r="E141" s="55"/>
      <c r="F141" s="55"/>
    </row>
    <row r="142" spans="1:9" x14ac:dyDescent="0.35">
      <c r="D142" s="55" t="s">
        <v>207</v>
      </c>
      <c r="E142" s="55"/>
      <c r="F142" s="55"/>
    </row>
    <row r="143" spans="1:9" x14ac:dyDescent="0.35">
      <c r="D143" s="55" t="s">
        <v>194</v>
      </c>
      <c r="E143" s="55"/>
      <c r="F143" s="55"/>
    </row>
    <row r="144" spans="1:9" x14ac:dyDescent="0.35">
      <c r="D144" s="55" t="s">
        <v>195</v>
      </c>
      <c r="E144" s="55"/>
      <c r="F144" s="55"/>
    </row>
  </sheetData>
  <mergeCells count="27">
    <mergeCell ref="D139:F139"/>
    <mergeCell ref="A131:I131"/>
    <mergeCell ref="D144:F144"/>
    <mergeCell ref="D143:F143"/>
    <mergeCell ref="D142:F142"/>
    <mergeCell ref="D141:F141"/>
    <mergeCell ref="D140:F140"/>
    <mergeCell ref="A65:H65"/>
    <mergeCell ref="A18:H18"/>
    <mergeCell ref="A23:H23"/>
    <mergeCell ref="A28:H28"/>
    <mergeCell ref="A2:I2"/>
    <mergeCell ref="A3:I3"/>
    <mergeCell ref="A34:H34"/>
    <mergeCell ref="A45:H45"/>
    <mergeCell ref="A49:H49"/>
    <mergeCell ref="A53:H53"/>
    <mergeCell ref="A60:H60"/>
    <mergeCell ref="A122:H122"/>
    <mergeCell ref="A126:H126"/>
    <mergeCell ref="A128:H128"/>
    <mergeCell ref="A79:H79"/>
    <mergeCell ref="A85:H85"/>
    <mergeCell ref="A92:H92"/>
    <mergeCell ref="A96:H96"/>
    <mergeCell ref="A113:H113"/>
    <mergeCell ref="A107:H107"/>
  </mergeCells>
  <phoneticPr fontId="3" type="noConversion"/>
  <pageMargins left="0.39370078740157483" right="0.39370078740157483" top="1.1023622047244095" bottom="0.59055118110236227" header="0.31496062992125984" footer="0.31496062992125984"/>
  <pageSetup paperSize="9" orientation="landscape" r:id="rId1"/>
  <headerFooter>
    <oddHeader>&amp;C&amp;G</oddHeader>
    <oddFooter>&amp;CRodovia BR 163 M/E, km 1.130, Zona Rural, Comunidade Santa Júlia, Novo Progresso - PA&amp;RPágina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4F8D2-0A83-46E1-93C1-ED5B96BC1DDB}">
  <dimension ref="A2:H42"/>
  <sheetViews>
    <sheetView view="pageLayout" topLeftCell="A3" zoomScaleNormal="100" workbookViewId="0">
      <selection activeCell="D32" sqref="D32"/>
    </sheetView>
  </sheetViews>
  <sheetFormatPr defaultRowHeight="14.5" x14ac:dyDescent="0.35"/>
  <cols>
    <col min="1" max="1" width="6.36328125" customWidth="1"/>
    <col min="2" max="2" width="30.6328125" customWidth="1"/>
    <col min="3" max="3" width="9.54296875" customWidth="1"/>
    <col min="4" max="4" width="7.54296875" customWidth="1"/>
    <col min="5" max="5" width="8.08984375" customWidth="1"/>
    <col min="6" max="6" width="9.36328125" customWidth="1"/>
    <col min="7" max="7" width="9.453125" customWidth="1"/>
    <col min="8" max="8" width="9.26953125" customWidth="1"/>
  </cols>
  <sheetData>
    <row r="2" spans="1:8" ht="18.5" x14ac:dyDescent="0.45">
      <c r="A2" s="57" t="s">
        <v>196</v>
      </c>
      <c r="B2" s="57"/>
      <c r="C2" s="57"/>
      <c r="D2" s="57"/>
      <c r="E2" s="57"/>
      <c r="F2" s="57"/>
      <c r="G2" s="57"/>
      <c r="H2" s="57"/>
    </row>
    <row r="3" spans="1:8" ht="18.5" x14ac:dyDescent="0.45">
      <c r="A3" s="57" t="s">
        <v>197</v>
      </c>
      <c r="B3" s="57"/>
      <c r="C3" s="57"/>
      <c r="D3" s="57"/>
      <c r="E3" s="57"/>
      <c r="F3" s="57"/>
      <c r="G3" s="57"/>
      <c r="H3" s="57"/>
    </row>
    <row r="5" spans="1:8" x14ac:dyDescent="0.35">
      <c r="A5" t="s">
        <v>198</v>
      </c>
    </row>
    <row r="6" spans="1:8" x14ac:dyDescent="0.35">
      <c r="A6" t="s">
        <v>199</v>
      </c>
    </row>
    <row r="7" spans="1:8" x14ac:dyDescent="0.35">
      <c r="A7" s="31" t="s">
        <v>200</v>
      </c>
    </row>
    <row r="8" spans="1:8" x14ac:dyDescent="0.35">
      <c r="A8" s="30"/>
      <c r="B8" s="30"/>
      <c r="C8" s="30"/>
      <c r="D8" s="30"/>
      <c r="E8" s="30"/>
      <c r="F8" s="30"/>
      <c r="G8" s="30"/>
      <c r="H8" s="30"/>
    </row>
    <row r="9" spans="1:8" x14ac:dyDescent="0.35">
      <c r="A9" s="10" t="s">
        <v>5</v>
      </c>
      <c r="B9" s="10" t="s">
        <v>8</v>
      </c>
      <c r="C9" s="10" t="s">
        <v>13</v>
      </c>
      <c r="D9" s="10" t="s">
        <v>201</v>
      </c>
      <c r="E9" s="10">
        <v>1</v>
      </c>
      <c r="F9" s="10">
        <v>2</v>
      </c>
      <c r="G9" s="10">
        <v>3</v>
      </c>
      <c r="H9" s="10">
        <v>4</v>
      </c>
    </row>
    <row r="10" spans="1:8" x14ac:dyDescent="0.35">
      <c r="A10" s="7">
        <v>1</v>
      </c>
      <c r="B10" s="6" t="str">
        <f>'PLANILHA ORÇAMENTÁRIA'!D15</f>
        <v>ADMINISTRAÇÃO LOCAL DA OBRA</v>
      </c>
      <c r="C10" s="9">
        <f>'PLANILHA ORÇAMENTÁRIA'!I18</f>
        <v>25606.880000000001</v>
      </c>
      <c r="D10" s="34">
        <f>C10/$C$26</f>
        <v>3.6745915063314205E-2</v>
      </c>
      <c r="E10" s="35">
        <v>0.25</v>
      </c>
      <c r="F10" s="35">
        <v>0.25</v>
      </c>
      <c r="G10" s="35">
        <v>0.25</v>
      </c>
      <c r="H10" s="35">
        <v>0.25</v>
      </c>
    </row>
    <row r="11" spans="1:8" x14ac:dyDescent="0.35">
      <c r="A11" s="7">
        <v>2</v>
      </c>
      <c r="B11" s="6" t="str">
        <f>'PLANILHA ORÇAMENTÁRIA'!D20</f>
        <v>MOBILIZAÇÃO E DESMOBILIZAÇÃO</v>
      </c>
      <c r="C11" s="9">
        <f>'PLANILHA ORÇAMENTÁRIA'!I23</f>
        <v>5200</v>
      </c>
      <c r="D11" s="34">
        <f t="shared" ref="D11:D25" si="0">C11/$C$26</f>
        <v>7.4620085824291691E-3</v>
      </c>
      <c r="E11" s="35">
        <v>0.5</v>
      </c>
      <c r="F11" s="33"/>
      <c r="G11" s="33"/>
      <c r="H11" s="35">
        <v>0.5</v>
      </c>
    </row>
    <row r="12" spans="1:8" x14ac:dyDescent="0.35">
      <c r="A12" s="7">
        <v>3</v>
      </c>
      <c r="B12" s="6" t="str">
        <f>'PLANILHA ORÇAMENTÁRIA'!D25</f>
        <v>SERVIÇOS PRELIMINARES</v>
      </c>
      <c r="C12" s="9">
        <f>'PLANILHA ORÇAMENTÁRIA'!I28</f>
        <v>2468.9274999999998</v>
      </c>
      <c r="D12" s="34">
        <f t="shared" si="0"/>
        <v>3.5429150373837291E-3</v>
      </c>
      <c r="E12" s="35">
        <v>1</v>
      </c>
      <c r="F12" s="33"/>
      <c r="G12" s="33"/>
      <c r="H12" s="33"/>
    </row>
    <row r="13" spans="1:8" x14ac:dyDescent="0.35">
      <c r="A13" s="7">
        <v>4</v>
      </c>
      <c r="B13" s="6" t="str">
        <f>'PLANILHA ORÇAMENTÁRIA'!D30</f>
        <v>DEMOLIÇÕES E MOVIMENTOS DE TERRAS</v>
      </c>
      <c r="C13" s="9">
        <f>'PLANILHA ORÇAMENTÁRIA'!I34</f>
        <v>2144.79603</v>
      </c>
      <c r="D13" s="34">
        <f t="shared" si="0"/>
        <v>3.0777858429653863E-3</v>
      </c>
      <c r="E13" s="35">
        <v>1</v>
      </c>
      <c r="F13" s="33"/>
      <c r="G13" s="33"/>
      <c r="H13" s="33"/>
    </row>
    <row r="14" spans="1:8" x14ac:dyDescent="0.35">
      <c r="A14" s="7">
        <v>5</v>
      </c>
      <c r="B14" s="6" t="str">
        <f>'PLANILHA ORÇAMENTÁRIA'!D36</f>
        <v>FUNDAÇÕES E SUPERESTRUTURA</v>
      </c>
      <c r="C14" s="9">
        <f>'PLANILHA ORÇAMENTÁRIA'!I45</f>
        <v>24771.682000000001</v>
      </c>
      <c r="D14" s="34">
        <f t="shared" si="0"/>
        <v>3.5547404554847339E-2</v>
      </c>
      <c r="E14" s="35">
        <v>0.2</v>
      </c>
      <c r="F14" s="35">
        <v>0.5</v>
      </c>
      <c r="G14" s="35">
        <v>0.3</v>
      </c>
      <c r="H14" s="33"/>
    </row>
    <row r="15" spans="1:8" x14ac:dyDescent="0.35">
      <c r="A15" s="7">
        <v>6</v>
      </c>
      <c r="B15" s="6" t="str">
        <f>'PLANILHA ORÇAMENTÁRIA'!D47</f>
        <v>IMPERMEABILIZAÇÃO</v>
      </c>
      <c r="C15" s="9">
        <f>'PLANILHA ORÇAMENTÁRIA'!I49</f>
        <v>1281.1500000000001</v>
      </c>
      <c r="D15" s="34">
        <f t="shared" si="0"/>
        <v>1.8384523644959867E-3</v>
      </c>
      <c r="E15" s="33"/>
      <c r="F15" s="35">
        <v>1</v>
      </c>
      <c r="G15" s="33"/>
      <c r="H15" s="33"/>
    </row>
    <row r="16" spans="1:8" x14ac:dyDescent="0.35">
      <c r="A16" s="7">
        <v>7</v>
      </c>
      <c r="B16" s="6" t="str">
        <f>'PLANILHA ORÇAMENTÁRIA'!D51</f>
        <v>ALVENARIAS E DIVISÓRIAS - MURO</v>
      </c>
      <c r="C16" s="9">
        <f>'PLANILHA ORÇAMENTÁRIA'!I53</f>
        <v>75031.683999999994</v>
      </c>
      <c r="D16" s="34">
        <f t="shared" si="0"/>
        <v>0.10767059037732948</v>
      </c>
      <c r="E16" s="33"/>
      <c r="F16" s="35">
        <v>0.5</v>
      </c>
      <c r="G16" s="35">
        <v>0.5</v>
      </c>
      <c r="H16" s="33"/>
    </row>
    <row r="17" spans="1:8" x14ac:dyDescent="0.35">
      <c r="A17" s="7">
        <v>8</v>
      </c>
      <c r="B17" s="6" t="str">
        <f>'PLANILHA ORÇAMENTÁRIA'!D55</f>
        <v>ESQUADRIAS</v>
      </c>
      <c r="C17" s="9">
        <f>'PLANILHA ORÇAMENTÁRIA'!I60</f>
        <v>66362.302500000005</v>
      </c>
      <c r="D17" s="34">
        <f t="shared" si="0"/>
        <v>9.5230013616300138E-2</v>
      </c>
      <c r="E17" s="33"/>
      <c r="F17" s="33"/>
      <c r="G17" s="35">
        <v>0.5</v>
      </c>
      <c r="H17" s="35">
        <v>0.5</v>
      </c>
    </row>
    <row r="18" spans="1:8" x14ac:dyDescent="0.35">
      <c r="A18" s="7">
        <v>9</v>
      </c>
      <c r="B18" s="6" t="str">
        <f>'PLANILHA ORÇAMENTÁRIA'!D62</f>
        <v>REVESTIMENTOS</v>
      </c>
      <c r="C18" s="9">
        <f>'PLANILHA ORÇAMENTÁRIA'!I65</f>
        <v>1887.8922399999997</v>
      </c>
      <c r="D18" s="34">
        <f t="shared" si="0"/>
        <v>2.7091284803041206E-3</v>
      </c>
      <c r="E18" s="33"/>
      <c r="F18" s="33"/>
      <c r="G18" s="33"/>
      <c r="H18" s="35">
        <v>1</v>
      </c>
    </row>
    <row r="19" spans="1:8" x14ac:dyDescent="0.35">
      <c r="A19" s="7">
        <v>10</v>
      </c>
      <c r="B19" s="6" t="str">
        <f>'PLANILHA ORÇAMENTÁRIA'!D67</f>
        <v>PISOS</v>
      </c>
      <c r="C19" s="9">
        <f>'PLANILHA ORÇAMENTÁRIA'!I79</f>
        <v>264918.94390000001</v>
      </c>
      <c r="D19" s="34">
        <f t="shared" si="0"/>
        <v>0.38015912173651378</v>
      </c>
      <c r="E19" s="33"/>
      <c r="F19" s="35">
        <v>0.7</v>
      </c>
      <c r="G19" s="35">
        <v>0.3</v>
      </c>
      <c r="H19" s="33"/>
    </row>
    <row r="20" spans="1:8" x14ac:dyDescent="0.35">
      <c r="A20" s="7">
        <v>11</v>
      </c>
      <c r="B20" s="6" t="str">
        <f>'PLANILHA ORÇAMENTÁRIA'!D81</f>
        <v>COBERTURA</v>
      </c>
      <c r="C20" s="9">
        <f>'PLANILHA ORÇAMENTÁRIA'!I85</f>
        <v>23727.873650000001</v>
      </c>
      <c r="D20" s="34">
        <f t="shared" si="0"/>
        <v>3.404953784982595E-2</v>
      </c>
      <c r="E20" s="33"/>
      <c r="F20" s="33"/>
      <c r="G20" s="35">
        <v>1</v>
      </c>
      <c r="H20" s="33"/>
    </row>
    <row r="21" spans="1:8" x14ac:dyDescent="0.35">
      <c r="A21" s="7">
        <v>12</v>
      </c>
      <c r="B21" s="6" t="str">
        <f>'PLANILHA ORÇAMENTÁRIA'!D87</f>
        <v>PINTURAS E ACABAMENTOS</v>
      </c>
      <c r="C21" s="9">
        <f>'PLANILHA ORÇAMENTÁRIA'!I92</f>
        <v>30638.697179999996</v>
      </c>
      <c r="D21" s="34">
        <f t="shared" si="0"/>
        <v>4.3966581021463141E-2</v>
      </c>
      <c r="E21" s="33"/>
      <c r="F21" s="33"/>
      <c r="G21" s="35">
        <v>0.4</v>
      </c>
      <c r="H21" s="35">
        <v>0.6</v>
      </c>
    </row>
    <row r="22" spans="1:8" x14ac:dyDescent="0.35">
      <c r="A22" s="7">
        <v>13</v>
      </c>
      <c r="B22" s="6" t="str">
        <f>'PLANILHA ORÇAMENTÁRIA'!D94</f>
        <v>INSTALAÇÕES HIDRÁULICAS</v>
      </c>
      <c r="C22" s="9">
        <f>'PLANILHA ORÇAMENTÁRIA'!I96</f>
        <v>3129.9839999999999</v>
      </c>
      <c r="D22" s="34">
        <f t="shared" si="0"/>
        <v>4.4915322059357653E-3</v>
      </c>
      <c r="E22" s="33"/>
      <c r="F22" s="33"/>
      <c r="G22" s="33"/>
      <c r="H22" s="35">
        <v>1</v>
      </c>
    </row>
    <row r="23" spans="1:8" x14ac:dyDescent="0.35">
      <c r="A23" s="7">
        <v>14</v>
      </c>
      <c r="B23" s="6" t="str">
        <f>'PLANILHA ORÇAMENTÁRIA'!D98</f>
        <v>INSTALAÇÕES ELÉTRICAS</v>
      </c>
      <c r="C23" s="9">
        <f>'PLANILHA ORÇAMENTÁRIA'!I113+'PLANILHA ORÇAMENTÁRIA'!I107</f>
        <v>119963.41500000001</v>
      </c>
      <c r="D23" s="34">
        <f t="shared" si="0"/>
        <v>0.17214769852067544</v>
      </c>
      <c r="E23" s="35">
        <v>0.15</v>
      </c>
      <c r="F23" s="35">
        <v>0.15</v>
      </c>
      <c r="G23" s="35">
        <v>0.4</v>
      </c>
      <c r="H23" s="35">
        <v>0.3</v>
      </c>
    </row>
    <row r="24" spans="1:8" x14ac:dyDescent="0.35">
      <c r="A24" s="7">
        <v>15</v>
      </c>
      <c r="B24" s="6" t="str">
        <f>'PLANILHA ORÇAMENTÁRIA'!D115</f>
        <v>SERVIÇOS COMPLEMENTARES</v>
      </c>
      <c r="C24" s="9">
        <f>'PLANILHA ORÇAMENTÁRIA'!I122</f>
        <v>41355.781999999999</v>
      </c>
      <c r="D24" s="34">
        <f t="shared" si="0"/>
        <v>5.934561542635957E-2</v>
      </c>
      <c r="E24" s="33"/>
      <c r="F24" s="33"/>
      <c r="G24" s="35">
        <v>0.5</v>
      </c>
      <c r="H24" s="35">
        <v>0.5</v>
      </c>
    </row>
    <row r="25" spans="1:8" x14ac:dyDescent="0.35">
      <c r="A25" s="7">
        <v>16</v>
      </c>
      <c r="B25" s="6" t="str">
        <f>'PLANILHA ORÇAMENTÁRIA'!D124</f>
        <v>SERVIÇOS FINAIS</v>
      </c>
      <c r="C25" s="9">
        <f>'PLANILHA ORÇAMENTÁRIA'!I126</f>
        <v>8373.2999999999993</v>
      </c>
      <c r="D25" s="34">
        <f t="shared" si="0"/>
        <v>1.201569931985657E-2</v>
      </c>
      <c r="E25" s="33"/>
      <c r="F25" s="33"/>
      <c r="G25" s="33"/>
      <c r="H25" s="35">
        <v>1</v>
      </c>
    </row>
    <row r="26" spans="1:8" x14ac:dyDescent="0.35">
      <c r="A26" s="58" t="s">
        <v>205</v>
      </c>
      <c r="B26" s="59"/>
      <c r="C26" s="13">
        <f>SUM(C10:C25)</f>
        <v>696863.31000000017</v>
      </c>
      <c r="D26" s="37">
        <f>SUM(D10:D25)</f>
        <v>0.99999999999999978</v>
      </c>
      <c r="E26" s="36">
        <f>(C10*E10)+(C11*E11)+(C12*E12)+(C13*E13)+(C14*E14)+C23*E23</f>
        <v>36564.292180000004</v>
      </c>
      <c r="F26" s="36">
        <f>C10*F10+C14*F14+C15*F15+C16*F16+C19*F19+C23*F23</f>
        <v>261022.32597999999</v>
      </c>
      <c r="G26" s="36">
        <f>C10*G10+C14*G14+C16*G16+C17*G17+C19*G19+C20*G20+C21*G21+C23*G23+C24*G24</f>
        <v>268652.510542</v>
      </c>
      <c r="H26" s="36">
        <f>C10*H10+C11*H11+C17*H17+C18*H18+C21*H21+C22*H22+C23*H23+C24*H24+C25*H25</f>
        <v>130624.18129800001</v>
      </c>
    </row>
    <row r="27" spans="1:8" x14ac:dyDescent="0.35">
      <c r="A27" s="58" t="s">
        <v>206</v>
      </c>
      <c r="B27" s="60"/>
      <c r="C27" s="41"/>
      <c r="D27" s="38"/>
      <c r="E27" s="36">
        <f>E26</f>
        <v>36564.292180000004</v>
      </c>
      <c r="F27" s="39">
        <f>E26+F26</f>
        <v>297586.61816000001</v>
      </c>
      <c r="G27" s="40">
        <f>F27+G26</f>
        <v>566239.12870200002</v>
      </c>
      <c r="H27" s="42">
        <f>G27+H26</f>
        <v>696863.31</v>
      </c>
    </row>
    <row r="29" spans="1:8" x14ac:dyDescent="0.35">
      <c r="A29" s="56" t="s">
        <v>208</v>
      </c>
      <c r="B29" s="56"/>
      <c r="C29" s="56"/>
      <c r="D29" s="56"/>
      <c r="E29" s="56"/>
      <c r="F29" s="56"/>
      <c r="G29" s="56"/>
      <c r="H29" s="56"/>
    </row>
    <row r="37" spans="2:7" x14ac:dyDescent="0.35">
      <c r="B37" s="55" t="s">
        <v>191</v>
      </c>
      <c r="C37" s="55"/>
      <c r="D37" s="55"/>
      <c r="E37" s="55"/>
      <c r="F37" s="55"/>
      <c r="G37" s="55"/>
    </row>
    <row r="38" spans="2:7" x14ac:dyDescent="0.35">
      <c r="B38" s="55" t="s">
        <v>192</v>
      </c>
      <c r="C38" s="55"/>
      <c r="D38" s="55"/>
      <c r="E38" s="55"/>
      <c r="F38" s="55"/>
      <c r="G38" s="55"/>
    </row>
    <row r="39" spans="2:7" x14ac:dyDescent="0.35">
      <c r="B39" s="55" t="s">
        <v>193</v>
      </c>
      <c r="C39" s="55"/>
      <c r="D39" s="55"/>
      <c r="E39" s="55"/>
      <c r="F39" s="55"/>
      <c r="G39" s="55"/>
    </row>
    <row r="40" spans="2:7" x14ac:dyDescent="0.35">
      <c r="B40" s="55" t="s">
        <v>207</v>
      </c>
      <c r="C40" s="55"/>
      <c r="D40" s="55"/>
      <c r="E40" s="55"/>
      <c r="F40" s="55"/>
      <c r="G40" s="55"/>
    </row>
    <row r="41" spans="2:7" x14ac:dyDescent="0.35">
      <c r="B41" s="55" t="s">
        <v>194</v>
      </c>
      <c r="C41" s="55"/>
      <c r="D41" s="55"/>
      <c r="E41" s="55"/>
      <c r="F41" s="55"/>
      <c r="G41" s="55"/>
    </row>
    <row r="42" spans="2:7" x14ac:dyDescent="0.35">
      <c r="B42" s="55" t="s">
        <v>195</v>
      </c>
      <c r="C42" s="55"/>
      <c r="D42" s="55"/>
      <c r="E42" s="55"/>
      <c r="F42" s="55"/>
      <c r="G42" s="55"/>
    </row>
  </sheetData>
  <mergeCells count="11">
    <mergeCell ref="B42:G42"/>
    <mergeCell ref="A29:H29"/>
    <mergeCell ref="B37:G37"/>
    <mergeCell ref="B38:G38"/>
    <mergeCell ref="B39:G39"/>
    <mergeCell ref="B40:G40"/>
    <mergeCell ref="A2:H2"/>
    <mergeCell ref="A3:H3"/>
    <mergeCell ref="A26:B26"/>
    <mergeCell ref="A27:B27"/>
    <mergeCell ref="B41:G41"/>
  </mergeCells>
  <pageMargins left="0.59055118110236227" right="0.59055118110236227" top="1.1023622047244095" bottom="0.78740157480314965" header="0.31496062992125984" footer="0.31496062992125984"/>
  <pageSetup paperSize="9" orientation="portrait" r:id="rId1"/>
  <headerFooter>
    <oddHeader>&amp;C&amp;G</oddHeader>
    <oddFooter>&amp;CRodovia BR 163 M/E, km 1.130, Zona Rural, Comunidade Santa Júlia, 
Novo Progresso - PA&amp;RPágina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5FF2-B79B-4BAF-8BFD-C34B102AEC43}">
  <dimension ref="A2:G41"/>
  <sheetViews>
    <sheetView view="pageLayout" topLeftCell="A5" zoomScaleNormal="100" workbookViewId="0">
      <selection activeCell="B43" sqref="B43"/>
    </sheetView>
  </sheetViews>
  <sheetFormatPr defaultRowHeight="14.5" x14ac:dyDescent="0.35"/>
  <cols>
    <col min="1" max="1" width="12.36328125" customWidth="1"/>
    <col min="2" max="2" width="49.453125" customWidth="1"/>
    <col min="3" max="3" width="12.81640625" customWidth="1"/>
  </cols>
  <sheetData>
    <row r="2" spans="1:3" ht="18.5" x14ac:dyDescent="0.45">
      <c r="A2" s="57" t="s">
        <v>209</v>
      </c>
      <c r="B2" s="57"/>
      <c r="C2" s="57"/>
    </row>
    <row r="3" spans="1:3" ht="18.5" x14ac:dyDescent="0.45">
      <c r="A3" s="57" t="s">
        <v>210</v>
      </c>
      <c r="B3" s="57"/>
      <c r="C3" s="57"/>
    </row>
    <row r="4" spans="1:3" ht="18.5" x14ac:dyDescent="0.45">
      <c r="A4" s="26"/>
      <c r="B4" s="26"/>
      <c r="C4" s="26"/>
    </row>
    <row r="5" spans="1:3" ht="18.5" x14ac:dyDescent="0.45">
      <c r="A5" s="43" t="s">
        <v>212</v>
      </c>
      <c r="B5" s="26"/>
      <c r="C5" s="26"/>
    </row>
    <row r="6" spans="1:3" ht="18.5" x14ac:dyDescent="0.45">
      <c r="A6" s="43" t="s">
        <v>213</v>
      </c>
      <c r="B6" s="26"/>
      <c r="C6" s="26"/>
    </row>
    <row r="8" spans="1:3" x14ac:dyDescent="0.35">
      <c r="A8" s="48" t="s">
        <v>5</v>
      </c>
      <c r="B8" s="48" t="s">
        <v>211</v>
      </c>
      <c r="C8" s="48" t="s">
        <v>204</v>
      </c>
    </row>
    <row r="9" spans="1:3" x14ac:dyDescent="0.35">
      <c r="A9" s="44" t="s">
        <v>214</v>
      </c>
      <c r="B9" s="45" t="s">
        <v>215</v>
      </c>
      <c r="C9" s="46">
        <v>8.0799999999999997E-2</v>
      </c>
    </row>
    <row r="10" spans="1:3" x14ac:dyDescent="0.35">
      <c r="A10" s="32"/>
      <c r="B10" s="29"/>
      <c r="C10" s="28"/>
    </row>
    <row r="11" spans="1:3" x14ac:dyDescent="0.35">
      <c r="A11" s="44" t="s">
        <v>216</v>
      </c>
      <c r="B11" s="45" t="s">
        <v>217</v>
      </c>
      <c r="C11" s="46">
        <v>7.4700000000000003E-2</v>
      </c>
    </row>
    <row r="12" spans="1:3" x14ac:dyDescent="0.35">
      <c r="A12" s="32" t="s">
        <v>218</v>
      </c>
      <c r="B12" s="29" t="s">
        <v>221</v>
      </c>
      <c r="C12" s="47">
        <v>0.04</v>
      </c>
    </row>
    <row r="13" spans="1:3" x14ac:dyDescent="0.35">
      <c r="A13" s="32" t="s">
        <v>219</v>
      </c>
      <c r="B13" s="29" t="s">
        <v>222</v>
      </c>
      <c r="C13" s="47">
        <v>0.02</v>
      </c>
    </row>
    <row r="14" spans="1:3" x14ac:dyDescent="0.35">
      <c r="A14" s="32" t="s">
        <v>220</v>
      </c>
      <c r="B14" s="29" t="s">
        <v>223</v>
      </c>
      <c r="C14" s="47">
        <v>1.47E-2</v>
      </c>
    </row>
    <row r="15" spans="1:3" x14ac:dyDescent="0.35">
      <c r="A15" s="32"/>
      <c r="B15" s="29"/>
      <c r="C15" s="28"/>
    </row>
    <row r="16" spans="1:3" x14ac:dyDescent="0.35">
      <c r="A16" s="44" t="s">
        <v>224</v>
      </c>
      <c r="B16" s="45" t="s">
        <v>229</v>
      </c>
      <c r="C16" s="46">
        <v>0.1065</v>
      </c>
    </row>
    <row r="17" spans="1:3" x14ac:dyDescent="0.35">
      <c r="A17" s="32" t="s">
        <v>225</v>
      </c>
      <c r="B17" s="29" t="s">
        <v>230</v>
      </c>
      <c r="C17" s="47">
        <v>6.4999999999999997E-3</v>
      </c>
    </row>
    <row r="18" spans="1:3" x14ac:dyDescent="0.35">
      <c r="A18" s="32" t="s">
        <v>226</v>
      </c>
      <c r="B18" s="29" t="s">
        <v>231</v>
      </c>
      <c r="C18" s="47">
        <v>0.05</v>
      </c>
    </row>
    <row r="19" spans="1:3" x14ac:dyDescent="0.35">
      <c r="A19" s="32" t="s">
        <v>227</v>
      </c>
      <c r="B19" s="29" t="s">
        <v>232</v>
      </c>
      <c r="C19" s="47">
        <v>0.03</v>
      </c>
    </row>
    <row r="20" spans="1:3" x14ac:dyDescent="0.35">
      <c r="A20" s="32" t="s">
        <v>228</v>
      </c>
      <c r="B20" s="29" t="s">
        <v>233</v>
      </c>
      <c r="C20" s="47">
        <v>0.02</v>
      </c>
    </row>
    <row r="21" spans="1:3" x14ac:dyDescent="0.35">
      <c r="A21" s="29"/>
      <c r="B21" s="29"/>
      <c r="C21" s="29"/>
    </row>
    <row r="22" spans="1:3" x14ac:dyDescent="0.35">
      <c r="A22" s="61" t="s">
        <v>234</v>
      </c>
      <c r="B22" s="62"/>
      <c r="C22" s="65">
        <v>0.3</v>
      </c>
    </row>
    <row r="23" spans="1:3" x14ac:dyDescent="0.35">
      <c r="A23" s="63" t="s">
        <v>235</v>
      </c>
      <c r="B23" s="64"/>
      <c r="C23" s="66"/>
    </row>
    <row r="25" spans="1:3" x14ac:dyDescent="0.35">
      <c r="A25" s="56" t="s">
        <v>208</v>
      </c>
      <c r="B25" s="56"/>
      <c r="C25" s="56"/>
    </row>
    <row r="36" spans="2:7" x14ac:dyDescent="0.35">
      <c r="B36" s="27" t="s">
        <v>236</v>
      </c>
      <c r="C36" s="31"/>
      <c r="D36" s="31"/>
      <c r="E36" s="31"/>
      <c r="F36" s="31"/>
      <c r="G36" s="31"/>
    </row>
    <row r="37" spans="2:7" x14ac:dyDescent="0.35">
      <c r="B37" s="27" t="s">
        <v>192</v>
      </c>
      <c r="C37" s="31"/>
      <c r="D37" s="31"/>
      <c r="E37" s="31"/>
      <c r="F37" s="31"/>
      <c r="G37" s="31"/>
    </row>
    <row r="38" spans="2:7" x14ac:dyDescent="0.35">
      <c r="B38" s="27" t="s">
        <v>193</v>
      </c>
      <c r="C38" s="31"/>
      <c r="D38" s="31"/>
      <c r="E38" s="31"/>
      <c r="F38" s="31"/>
      <c r="G38" s="31"/>
    </row>
    <row r="39" spans="2:7" x14ac:dyDescent="0.35">
      <c r="B39" s="27" t="s">
        <v>207</v>
      </c>
      <c r="C39" s="31"/>
      <c r="D39" s="31"/>
      <c r="E39" s="31"/>
      <c r="F39" s="31"/>
      <c r="G39" s="31"/>
    </row>
    <row r="40" spans="2:7" x14ac:dyDescent="0.35">
      <c r="B40" s="27" t="s">
        <v>194</v>
      </c>
      <c r="C40" s="31"/>
      <c r="D40" s="31"/>
      <c r="E40" s="31"/>
      <c r="F40" s="31"/>
      <c r="G40" s="31"/>
    </row>
    <row r="41" spans="2:7" x14ac:dyDescent="0.35">
      <c r="B41" s="27" t="s">
        <v>195</v>
      </c>
      <c r="C41" s="31"/>
      <c r="D41" s="31"/>
      <c r="E41" s="31"/>
      <c r="F41" s="31"/>
      <c r="G41" s="31"/>
    </row>
  </sheetData>
  <mergeCells count="6">
    <mergeCell ref="A25:C25"/>
    <mergeCell ref="A2:C2"/>
    <mergeCell ref="A3:C3"/>
    <mergeCell ref="A22:B22"/>
    <mergeCell ref="A23:B23"/>
    <mergeCell ref="C22:C23"/>
  </mergeCells>
  <phoneticPr fontId="3" type="noConversion"/>
  <pageMargins left="1.1811023622047245" right="1.1811023622047245" top="1.1811023622047245" bottom="0.78740157480314965" header="0.31496062992125984" footer="0.31496062992125984"/>
  <pageSetup paperSize="9" orientation="portrait" r:id="rId1"/>
  <headerFooter>
    <oddHeader>&amp;C&amp;G</oddHeader>
    <oddFooter>&amp;CRodovia BR 163 M/E, km 1.130, Zona Rural, 
Comunidade Santa Júlia, Novo Progresso - PA&amp;RPágina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ORÇAMENTÁRIA</vt:lpstr>
      <vt:lpstr>CRONOGRAMA</vt:lpstr>
      <vt:lpstr>BDI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Tonelli</dc:creator>
  <cp:lastModifiedBy>Junior Tonelli</cp:lastModifiedBy>
  <cp:lastPrinted>2023-05-31T18:13:20Z</cp:lastPrinted>
  <dcterms:created xsi:type="dcterms:W3CDTF">2023-05-22T13:52:34Z</dcterms:created>
  <dcterms:modified xsi:type="dcterms:W3CDTF">2023-05-31T18:41:38Z</dcterms:modified>
</cp:coreProperties>
</file>