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375" windowWidth="15675" windowHeight="9315" tabRatio="922" activeTab="2"/>
  </bookViews>
  <sheets>
    <sheet name="planilha" sheetId="1" r:id="rId1"/>
    <sheet name="BDI" sheetId="2" r:id="rId2"/>
    <sheet name="CRON." sheetId="3" r:id="rId3"/>
  </sheets>
  <externalReferences>
    <externalReference r:id="rId6"/>
  </externalReferences>
  <definedNames>
    <definedName name="_xlnm.Print_Area" localSheetId="0">'planilha'!$A$1:$J$179</definedName>
  </definedNames>
  <calcPr fullCalcOnLoad="1"/>
</workbook>
</file>

<file path=xl/sharedStrings.xml><?xml version="1.0" encoding="utf-8"?>
<sst xmlns="http://schemas.openxmlformats.org/spreadsheetml/2006/main" count="586" uniqueCount="351">
  <si>
    <t>ITEM</t>
  </si>
  <si>
    <t>m</t>
  </si>
  <si>
    <t>un</t>
  </si>
  <si>
    <t>LOUÇAS E METAIS</t>
  </si>
  <si>
    <t>ESQUADRIAS</t>
  </si>
  <si>
    <t>m²</t>
  </si>
  <si>
    <t>PINTURA</t>
  </si>
  <si>
    <t>Limpeza geral</t>
  </si>
  <si>
    <t xml:space="preserve">Planilha Orçamentária </t>
  </si>
  <si>
    <t>1.1</t>
  </si>
  <si>
    <t>1.2</t>
  </si>
  <si>
    <t>2.1</t>
  </si>
  <si>
    <t>2.3</t>
  </si>
  <si>
    <t>3.1</t>
  </si>
  <si>
    <t>3.2</t>
  </si>
  <si>
    <t>5.1</t>
  </si>
  <si>
    <t>6.1</t>
  </si>
  <si>
    <t>6.2</t>
  </si>
  <si>
    <t>6.3</t>
  </si>
  <si>
    <t>6.4</t>
  </si>
  <si>
    <t>7.1</t>
  </si>
  <si>
    <t>8.1</t>
  </si>
  <si>
    <t>9.1</t>
  </si>
  <si>
    <t>11.1</t>
  </si>
  <si>
    <t>12.1</t>
  </si>
  <si>
    <t>12.2</t>
  </si>
  <si>
    <t>14.1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</si>
  <si>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</si>
  <si>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</si>
  <si>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</si>
  <si>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</si>
  <si>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</si>
  <si>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</si>
  <si>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</si>
  <si>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2.0</t>
  </si>
  <si>
    <t>Subtotal item 2.0</t>
  </si>
  <si>
    <t>3.0</t>
  </si>
  <si>
    <t>Subtotal item 3.0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</si>
  <si>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</si>
  <si>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</si>
  <si>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</si>
  <si>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</si>
  <si>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</si>
  <si>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</si>
  <si>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</si>
  <si>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</si>
  <si>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9.0</t>
  </si>
  <si>
    <t>Subtotal item 9.0</t>
  </si>
  <si>
    <t>11.0</t>
  </si>
  <si>
    <t>Subtotal item 11.0</t>
  </si>
  <si>
    <t>12.0</t>
  </si>
  <si>
    <t>Subtotal item 12.0</t>
  </si>
  <si>
    <t>13.0</t>
  </si>
  <si>
    <t>Subtotal item 13.0</t>
  </si>
  <si>
    <t>14.0</t>
  </si>
  <si>
    <t>13.4</t>
  </si>
  <si>
    <t>13.5</t>
  </si>
  <si>
    <t>m³</t>
  </si>
  <si>
    <t>Subtotal item 14.0</t>
  </si>
  <si>
    <t>2.4</t>
  </si>
  <si>
    <t>13.6</t>
  </si>
  <si>
    <t>13.7</t>
  </si>
  <si>
    <t>Chapisco em  parede com argamassa traço - 1:3 (cimento / areia)</t>
  </si>
  <si>
    <t>Emboço  de parede, com argamassa traço - 1:2:9 (cimento / cal / areia), espessura 1,5 cm</t>
  </si>
  <si>
    <t>SINAPI</t>
  </si>
  <si>
    <t>SISTEMA DE VEDAÇÃO VERTICAL INTERNO E EXTERNO (PAREDES)</t>
  </si>
  <si>
    <t xml:space="preserve">Impermeabilização com tinta betuminosa em fundações, baldrames </t>
  </si>
  <si>
    <t xml:space="preserve">Cumeeira com telha cerâmica emboçada com argamassa traço 1:2:8 </t>
  </si>
  <si>
    <t xml:space="preserve">SISTEMAS DE COBERTURA </t>
  </si>
  <si>
    <t>REVESTIMENTOS INTERNOS E EXTERNOS</t>
  </si>
  <si>
    <t>INSTALAÇÃO SANITÁRIA</t>
  </si>
  <si>
    <t>SERVIÇOS FINAIS</t>
  </si>
  <si>
    <t>MOVIMENTO DE TERRAS PARA FUNDAÇÕES</t>
  </si>
  <si>
    <t>INSTALAÇÕES HIDRÁULICA</t>
  </si>
  <si>
    <t>CÓDIGO</t>
  </si>
  <si>
    <t>FONTE</t>
  </si>
  <si>
    <t>15.0</t>
  </si>
  <si>
    <t xml:space="preserve">Escavação manual de valas em qualquer terreno exceto rocha até h=1,50 m </t>
  </si>
  <si>
    <t>Lastro de concreto magro (e=3,0 cm) - preparo mecânico</t>
  </si>
  <si>
    <t>kg</t>
  </si>
  <si>
    <t>CONCRETO ARMADO PARA FUNDAÇÕES - VIGAS BALDRAMES</t>
  </si>
  <si>
    <t>5.2</t>
  </si>
  <si>
    <t>Tubo PVC soldável Ø 25 mm, inclusive conexões</t>
  </si>
  <si>
    <t>Caixa Sifonada 100x100x50mm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</si>
  <si>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</si>
  <si>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</si>
  <si>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</si>
  <si>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</si>
  <si>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</si>
  <si>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</si>
  <si>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</si>
  <si>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</si>
  <si>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13.1</t>
  </si>
  <si>
    <t>13.2</t>
  </si>
  <si>
    <t>13.3</t>
  </si>
  <si>
    <t>13.8</t>
  </si>
  <si>
    <t>13.9</t>
  </si>
  <si>
    <t>13.10</t>
  </si>
  <si>
    <t>14.2</t>
  </si>
  <si>
    <t>14.3</t>
  </si>
  <si>
    <t>14.4</t>
  </si>
  <si>
    <t>14.5</t>
  </si>
  <si>
    <t>15.1</t>
  </si>
  <si>
    <t>15.2</t>
  </si>
  <si>
    <t>QUADRO DE DISTRIBUIÇÃO</t>
  </si>
  <si>
    <t>Joelho PCV soldavel 90º agua fria 25mm</t>
  </si>
  <si>
    <t>Joelho PCV 90º esgoto 40 mm</t>
  </si>
  <si>
    <t>3.3</t>
  </si>
  <si>
    <t>3.4</t>
  </si>
  <si>
    <t>3.5</t>
  </si>
  <si>
    <t>3.6</t>
  </si>
  <si>
    <t>3.8</t>
  </si>
  <si>
    <t>3.9</t>
  </si>
  <si>
    <t>3.10</t>
  </si>
  <si>
    <t>3.11</t>
  </si>
  <si>
    <t>74130/1</t>
  </si>
  <si>
    <t>74051/1</t>
  </si>
  <si>
    <t>74065/1</t>
  </si>
  <si>
    <t>3.7</t>
  </si>
  <si>
    <t>Caixa de gordura sifonada, em alvenaria de tijolo, medindo 900x900x1200mm, com tampão em ferro fundido</t>
  </si>
  <si>
    <t>Tubo PVC soldável Ø 50 mm, inclusive conexões</t>
  </si>
  <si>
    <t>Tomada universal, 2P+T, 10A/250v, cor branca, completa</t>
  </si>
  <si>
    <t>Caixa de passagem PVC 4x2" - fornecimento e instalação</t>
  </si>
  <si>
    <t>Caixa de passagem PVC 3" octogonal</t>
  </si>
  <si>
    <t>Eletroduto PVC flexível corrugado reforçado, Ø20mm (DN 3/4"), inclusive conexões</t>
  </si>
  <si>
    <t xml:space="preserve">IMPERMEABILIZAÇÃO </t>
  </si>
  <si>
    <t>INSTALAÇÕES ELÉTRICAS E TELEFÔNICAS 110V</t>
  </si>
  <si>
    <t>BDI</t>
  </si>
  <si>
    <t>Imunização de madeiramento para cobertura utilizando cupinicida incolor</t>
  </si>
  <si>
    <t>Reboco de parede, com argamassa traço - 1:2:8 (cimento / cal / areia), espessura 2,0 cm (massa única)</t>
  </si>
  <si>
    <t>Aplicação de fundo selador acrílico em paredes externas, uma demão</t>
  </si>
  <si>
    <t>Aplicação manual de tinta latex acrílica 02 demãos sobre paredes internas e externas</t>
  </si>
  <si>
    <t>Pintura em esmalte sintético 02 demãos em porta de madeira</t>
  </si>
  <si>
    <t>Disjuntor termomagnetico monopolar 10 a 30 A, padrão DIN (linha branca)</t>
  </si>
  <si>
    <t xml:space="preserve">Barracão para depósito de materiais de obra porte pequeno </t>
  </si>
  <si>
    <t>FORROS</t>
  </si>
  <si>
    <t>Tanque de mármore sintético 22 l</t>
  </si>
  <si>
    <t>Torneira de parede cromada 1/2" ou 3/4" para tanque, padrao médio</t>
  </si>
  <si>
    <t>Subtotal item 15.0</t>
  </si>
  <si>
    <t>CRONOGRAMA FÍSICO - FINANCEIRO</t>
  </si>
  <si>
    <t>Itens</t>
  </si>
  <si>
    <t>Atividades</t>
  </si>
  <si>
    <t>Valores</t>
  </si>
  <si>
    <t>Peso</t>
  </si>
  <si>
    <t>R$</t>
  </si>
  <si>
    <t>%</t>
  </si>
  <si>
    <t>MOVIMENTO EM TERRA</t>
  </si>
  <si>
    <t>COBERTURA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</si>
  <si>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</si>
  <si>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</si>
  <si>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</si>
  <si>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</si>
  <si>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</si>
  <si>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</si>
  <si>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>ALVENARIAS</t>
  </si>
  <si>
    <t>IMPERMEABILIZAÇÃO</t>
  </si>
  <si>
    <t>REVESTIMENTO DE PISO</t>
  </si>
  <si>
    <t>INSTALAÇÕES HIDRÁULICAS</t>
  </si>
  <si>
    <t>INSTALAÇÕES SANITÁRIAS</t>
  </si>
  <si>
    <t>INSTALAÇÕES ELÉTRICAS</t>
  </si>
  <si>
    <t>15.3</t>
  </si>
  <si>
    <t>15.4</t>
  </si>
  <si>
    <t>15.5</t>
  </si>
  <si>
    <t>15.6</t>
  </si>
  <si>
    <t>15.7</t>
  </si>
  <si>
    <t>BDI : 30 %</t>
  </si>
  <si>
    <t>4.0</t>
  </si>
  <si>
    <t>4.1</t>
  </si>
  <si>
    <t>5.3</t>
  </si>
  <si>
    <t>5.4</t>
  </si>
  <si>
    <t>5.5</t>
  </si>
  <si>
    <t>5.6</t>
  </si>
  <si>
    <t>8.2</t>
  </si>
  <si>
    <t>8.3</t>
  </si>
  <si>
    <t>8.4</t>
  </si>
  <si>
    <t>12.3</t>
  </si>
  <si>
    <t>12.4</t>
  </si>
  <si>
    <t>12.5</t>
  </si>
  <si>
    <t>12.6</t>
  </si>
  <si>
    <t>12.7</t>
  </si>
  <si>
    <t>12.8</t>
  </si>
  <si>
    <t>15.8</t>
  </si>
  <si>
    <t>15.9</t>
  </si>
  <si>
    <t>15.10</t>
  </si>
  <si>
    <t>15.11</t>
  </si>
  <si>
    <t>Custo TOTAL residência com BDI incluso</t>
  </si>
  <si>
    <t>Execução e compactação de aterro com material argiloso (entre baldrames)</t>
  </si>
  <si>
    <t xml:space="preserve">Reaterro manual apiloado com soquete de vala com material da obra  </t>
  </si>
  <si>
    <t>Fabricação, montagem e desmontagem de forma para sapata, em madeira serrada, e=2,5 cm, 4 utilizações</t>
  </si>
  <si>
    <t>Fabricação, montagem e desmontagem de forma para baldrame, em madeira serrada, e=2,5 cm, 4 utilizações</t>
  </si>
  <si>
    <t>Concretagem de baldrames, Fck 30 Mpa, com uso de jerica, lançamento, adensamento e acabamento.</t>
  </si>
  <si>
    <t>CONCRETO ARMADO PARA ESTRUTURAS - PILARES</t>
  </si>
  <si>
    <t>Fabricação, montagem e desmontagem de forma para pilares, em madeira serrada, e=2,5 cm</t>
  </si>
  <si>
    <t>Concretagem de pilares, Fck 25 Mpa, com uso de baldes, lançamento, adensamento e acabamento.</t>
  </si>
  <si>
    <t>3.12</t>
  </si>
  <si>
    <t>Fabricação, montagem e desmontagem de forma para vigas, em madeira serrada, e=2,5 cm</t>
  </si>
  <si>
    <t>JANELAS DE ALUMÍNIO/VIDRO</t>
  </si>
  <si>
    <t>Janela de aço, basculante, inclusive ferragens, com vidro</t>
  </si>
  <si>
    <r>
      <t>Janela de aço de correr,</t>
    </r>
    <r>
      <rPr>
        <b/>
        <sz val="10"/>
        <rFont val="Arial"/>
        <family val="2"/>
      </rPr>
      <t xml:space="preserve"> 4 folhas </t>
    </r>
    <r>
      <rPr>
        <sz val="10"/>
        <rFont val="Arial"/>
        <family val="2"/>
      </rPr>
      <t>com vidro, inclusive ferragens</t>
    </r>
  </si>
  <si>
    <r>
      <t>Janela de aço de correr,</t>
    </r>
    <r>
      <rPr>
        <b/>
        <sz val="10"/>
        <rFont val="Arial"/>
        <family val="2"/>
      </rPr>
      <t xml:space="preserve"> 2 folhas </t>
    </r>
    <r>
      <rPr>
        <sz val="10"/>
        <rFont val="Arial"/>
        <family val="2"/>
      </rPr>
      <t>com vidro, inclusive ferragens</t>
    </r>
  </si>
  <si>
    <t>Forro em réguas de PVC, para ambientes comerciais, inclusive estrutura de fixação</t>
  </si>
  <si>
    <t>Joelho PCV soldavel 45º agua fria 25mm</t>
  </si>
  <si>
    <t>Bucha de redução PVC soldável, 50 x 25 mm, fornecimento e instalação</t>
  </si>
  <si>
    <t>Tê de redução PVC soldável, 50 mm x 25 mm, fornecimento e instalação</t>
  </si>
  <si>
    <t>Joelho PCV 45º esgoto 40 mm</t>
  </si>
  <si>
    <t>Joelho PCV 90º esgoto 50 mm</t>
  </si>
  <si>
    <t>Cuba de embutir de aço inoxidável, fornecimento e instalação</t>
  </si>
  <si>
    <t>Torneira cromada tubo móvel, de mesa, 1/2" ou 3/4" para pia de cozinha</t>
  </si>
  <si>
    <t>#1,5 mm²</t>
  </si>
  <si>
    <t>Interruptor paralelo (2 módulos), fornecimento e instalação</t>
  </si>
  <si>
    <t>Interruptor simples com tomada de embutir 2P + T, fornecimento e instalação</t>
  </si>
  <si>
    <t>Luminárias tipo spot, de sobrepor, com 1 lâmpada 15 W, fornecimento e instalação</t>
  </si>
  <si>
    <t>PLANILHA DE COMPOSIÇÃO DE BDI</t>
  </si>
  <si>
    <t>DESCRIÇÃO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</si>
  <si>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</si>
  <si>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</si>
  <si>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</si>
  <si>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</si>
  <si>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</si>
  <si>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</si>
  <si>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</si>
  <si>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</si>
  <si>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</si>
  <si>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</si>
  <si>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</si>
  <si>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</si>
  <si>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</si>
  <si>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</si>
  <si>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</si>
  <si>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</si>
  <si>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</si>
  <si>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</si>
  <si>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</si>
  <si>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</si>
  <si>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</si>
  <si>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</si>
  <si>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PREFEITURA MUNICIPAL DE NOVO PROGRESSO</t>
  </si>
  <si>
    <t>TRAMA DE MADEIRA COMPOSTA POR RIPAS, CAIBROS E TERÇAS PARA TELHADOS DE ATÉ 2 ÁGUAS PARA TELHA DE ENCAIXE DE CERÂMICA OU DE CONCRETO, INCLUSO TRANSPORTE VERTICAL.</t>
  </si>
  <si>
    <t>TELHAMENTO COM TELHA CERÂMICA DE ENCAIXE, TIPO PORTUGUESA, COM ATÉ 2 ÁGUAS, INCLUSO TRANSPORTE VERTICAL.</t>
  </si>
  <si>
    <t>APLICAÇÃO MANUAL DE MASSA ACRÍLICA EM PAREDES EXTERNAS</t>
  </si>
  <si>
    <t>Kit Registro de pressão bruto, Ø 3/4", com acabamento e canopla cromados</t>
  </si>
  <si>
    <t>Kit Registro de gaveta bruto, Ø 3/4", com acabamento e canopla cromados</t>
  </si>
  <si>
    <t>VALVULA DESCARGA 1.1/2" COM REGISTRO, ACABAMENTO EM METAL CROMADO</t>
  </si>
  <si>
    <t>Tubo PVC soldável Ø 75 mm, inclusive conexões</t>
  </si>
  <si>
    <t>Joelho PCV soldavel 90º agua fria 50mm</t>
  </si>
  <si>
    <t>TE, PVC, SOLDÁVEL, DN 25MM, INSTALADO EM RAMAL OU SUB-RAMAL DE ÁGUA</t>
  </si>
  <si>
    <t>TE, PVC, SOLDÁVEL, DN 50MM, INSTALADO EM RAMAL OU SUB-RAMAL DE ÁGUA</t>
  </si>
  <si>
    <t>Joelho 90º com bucha de latão, PVC soldável 25 mm X 1/2'', fornecimento e instalação</t>
  </si>
  <si>
    <t>Joelho 90º com bucha de latão, PVC soldável 25 mm X 3/4'', fornecimento e instalação</t>
  </si>
  <si>
    <t>12.9</t>
  </si>
  <si>
    <t>12.10</t>
  </si>
  <si>
    <t>12.11</t>
  </si>
  <si>
    <t>12.12</t>
  </si>
  <si>
    <t>12.13</t>
  </si>
  <si>
    <t>12.14</t>
  </si>
  <si>
    <t>12.15</t>
  </si>
  <si>
    <t>Joelho PCV 90º esgoto 100 mm</t>
  </si>
  <si>
    <t>JUNÇÃO SIMPLES, PVC, SERIE NORMAL, ESGOTO PREDIAL, DN 100 X 50 MM</t>
  </si>
  <si>
    <t>CAIXA DE INSPEÇÃO EM ALVENARIA DE TIJOLO MACIÇO 60X60X60CM, TAMPA PRÉ-MOLDADA DE CONCRETO E FUNDO DE CONCRETO.</t>
  </si>
  <si>
    <t>74104/001</t>
  </si>
  <si>
    <t>FOSSA SÉPTICA EM ALVENARIA DE TIJOLO CERÂMICO MACIÇO,</t>
  </si>
  <si>
    <t>SUMIDOURO EM ALVENARIA DE TIJOLO CERAMICO MACIÇO</t>
  </si>
  <si>
    <t>74198/001</t>
  </si>
  <si>
    <t>13.11</t>
  </si>
  <si>
    <t>13.12</t>
  </si>
  <si>
    <t>13.13</t>
  </si>
  <si>
    <t>VASO SANITARIO SIFONADO CONVENCIONAL PARA PCD</t>
  </si>
  <si>
    <t>BANCADA GRANITO CINZA POLIDO 0,50 X 0,60M, INCL. CUBA DE EMBUTIR OVAL LOUÇA BRANCA 35 X 50CM, VÁLVULA METAL CROMADO, SIFÃO FLEXÍVEL PVC, ENGATE 30CM FLEXÍVEL PLÁSTICO E TORNEIRA CROMADA DE MESA, PADRÃO POPULAR</t>
  </si>
  <si>
    <t>CHUVEIRO ELETRICO COMUM CORPO PLASTICO TIPO DUCHA, FORNECIMENTO E INSTALACAO</t>
  </si>
  <si>
    <t>74131/006</t>
  </si>
  <si>
    <t xml:space="preserve">Quadro de distribuição de embutir, com barramento trifásico, para  32 disjuntores </t>
  </si>
  <si>
    <t>74130/003</t>
  </si>
  <si>
    <t xml:space="preserve">Disjuntor termomagnetico bipolar 10 a 50 A </t>
  </si>
  <si>
    <t>74130/006</t>
  </si>
  <si>
    <t xml:space="preserve">Disjuntor termomagnetico tripolar 125 a 150 A </t>
  </si>
  <si>
    <t>Eletroduto PVC flexível corrugado reforçado, Ø32mm (DN 1"), inclusive conexões</t>
  </si>
  <si>
    <t>14.6</t>
  </si>
  <si>
    <t>14.7</t>
  </si>
  <si>
    <t>#4,0 mm²</t>
  </si>
  <si>
    <t>#6,0 mm²</t>
  </si>
  <si>
    <t>#25,0 mm²</t>
  </si>
  <si>
    <t>#50,0 mm²</t>
  </si>
  <si>
    <t>Tomada universal, 2P+T, 20A, cor branca, completa</t>
  </si>
  <si>
    <t>Interruptor simples (1 Módulo) 10 A/250 V, completo</t>
  </si>
  <si>
    <t>Interruptor simples (2 Módulos) 10 A/250 V, completo</t>
  </si>
  <si>
    <t>Interruptor simples (3 Módulos) 10 A/250 V, completo</t>
  </si>
  <si>
    <t>LÂMPADA FLUORESCENTE ESPIRAL BRANCA 65 W, BASE E27 - FORNECIMENTO E INSTALAÇÃO</t>
  </si>
  <si>
    <t>LÂMPADA FLUORESCENTE ESPIRAL BRANCA 45 W, BASE E27 - FORNECIMENTO E INSTALAÇÃO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</si>
  <si>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</si>
  <si>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</si>
  <si>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</si>
  <si>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</si>
  <si>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</si>
  <si>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</si>
  <si>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</si>
  <si>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</si>
  <si>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</si>
  <si>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</si>
  <si>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</si>
  <si>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</si>
  <si>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</si>
  <si>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</si>
  <si>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</si>
  <si>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</si>
  <si>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 xml:space="preserve">Revestimento cerâmico de paredes PEI IV- cerâmica 35 x 35 cm aplicado com argamassa industrializada- incl. rejunte - conforme projeto   </t>
  </si>
  <si>
    <t>Subtotal item 1.0</t>
  </si>
  <si>
    <t>Subtotal item 4.0</t>
  </si>
  <si>
    <t>PORTÃO</t>
  </si>
  <si>
    <t>8.5</t>
  </si>
  <si>
    <t>7.2</t>
  </si>
  <si>
    <t>7.4</t>
  </si>
  <si>
    <t>MêsxValor/Percentagem de Serv. Executados</t>
  </si>
  <si>
    <t xml:space="preserve">REVESTIMENTOS </t>
  </si>
  <si>
    <t>Portão de ferro 3/4" c/ ferragens (incl. pint. anti-corrosiva) (VEICULOS)</t>
  </si>
  <si>
    <t>Portão de ferro 3/4" c/ ferragens (incl. pint. anti-corrosiva) (PEDESTRE)</t>
  </si>
  <si>
    <t>SEDOP</t>
  </si>
  <si>
    <t>ALVENARIA DE VEDAÇÃO DE BLOCOS CERÂMICOS FURADOS NA VERTICAL DE 9X19X39CM (ESPESSURA 9CM) DE PAREDES COM ÁREA LÍQUIDA MAIOR OU IGUAL A 6M² COM VÃOS E ARGAMASSA DE ASSENTAMENTO COM PREPARO MANUAL.</t>
  </si>
  <si>
    <t>PINTURA COM TINTA ACRÍLICA DE FUNDO APLICADA A ROLO OU PINCEL SOBRE SUPERFÍCIES METÁLICAS (EXCETO PERFIL) EXECUTADO EM OBRA</t>
  </si>
  <si>
    <t>ALAMBRADO ESTRUTURADO POR TUBOS DE ACO GALVANIZADO, (MONTANTES COM DIAMETRO 2", TRAVESSAS E ESCORAS COM DIÂMETRO 1 ¼), COM TELA DE ARAME GALVANIZADO, FIO 12 BWG E MALHA QUADRADA 5X5CM (EXCETO MURETA).</t>
  </si>
  <si>
    <t>FECHAMENTO EM TELA ONDULADA</t>
  </si>
  <si>
    <t>1.3</t>
  </si>
  <si>
    <t>Locação da obra a trena</t>
  </si>
  <si>
    <t>ESTRUTURA E FUNDAÇÃO</t>
  </si>
  <si>
    <t>EXECUÇÃO DE MURO NA ESCOLA DUQUE DE CAXIAS (CARRO VELHO) - EXTENSÃO 140,00m</t>
  </si>
  <si>
    <t>Local: COM. CARRO VELHO - MUNICÍPIO DE NOVO PROGRESSO - PA</t>
  </si>
  <si>
    <t>Obs: Referência de preços tabela SINAPI AGOSTO/2021.</t>
  </si>
  <si>
    <t xml:space="preserve">                                                    SEDOP SETEMBRO/2021</t>
  </si>
  <si>
    <t>Placa da obra em chapa galvanizada (2,00 X 1,20 M), instalada</t>
  </si>
  <si>
    <t>SINAPI/SEDOP</t>
  </si>
  <si>
    <t>MURO - ESCOLA DUQUE DE CAXIAS - 140,00 m</t>
  </si>
  <si>
    <t>PREPARO DE FUNDO DE VALA COM LARGURA MENOR QUE 1,5 M</t>
  </si>
  <si>
    <t>CONCRETO ARMADO PARA FUNDAÇÕES - SAPATAS</t>
  </si>
  <si>
    <t>ARMAÇÃO DE BLOCO, VIGA BALDRAME OU SAPATA UTILIZANDO AÇO CA-50 DE 10 MM - MONTAGEM.</t>
  </si>
  <si>
    <t>ARMAÇÃO DE PILAR OU VIGA DE UMA ESTRUTURA CONVENCIONAL DE CONCRETO ARMADO EM UMA EDIFICAÇÃO TÉRREA OU SOBRADO UTILIZANDO AÇO CA-60 DE 5,0 MM- MONTAGEM. (ARRANQUES)</t>
  </si>
  <si>
    <t>Concretagem de sapatas, Fck 30 Mpa, com uso de jerica, lançamento, adensamento e acabamento.</t>
  </si>
  <si>
    <t>ARMAÇÃO DE PILAR OU VIGA DE UMA ESTRUTURA CONVENCIONAL DE CONCRETO ARMADO EM UMA EDIFICAÇÃO TÉRREA OU SOBRADO UTILIZANDO AÇO CA-50 DE 8,0 MM - MONTAGEM.</t>
  </si>
  <si>
    <t>ARMAÇÃO DE PILAR OU VIGA DE UMA ESTRUTURA CONVENCIONAL DE CONCRETO ARMADO EM UMA EDIFICAÇÃO TÉRREA OU SOBRADO UTILIZANDO AÇO CA-50 DE 10,0 MM - MONTAGEM.</t>
  </si>
  <si>
    <t>ARMAÇÃO DE PILAR OU VIGA DE UMA ESTRUTURA CONVENCIONAL DE CONCRETO ARMADO EM UMA EDIFICAÇÃO TÉRREA OU SOBRADO UTILIZANDO AÇO CA-60 DE 5,0 MM- MONTAGEM.</t>
  </si>
  <si>
    <t>CONCRETO ARMADO PARA ESTRUTURA - VIGAS RESPALDO E LAJE</t>
  </si>
  <si>
    <t>4.13</t>
  </si>
  <si>
    <t>4.14</t>
  </si>
  <si>
    <t>4.15</t>
  </si>
  <si>
    <t>4.16</t>
  </si>
  <si>
    <t>4.17</t>
  </si>
  <si>
    <t xml:space="preserve">LAJE PRÉ-MOLDADA UNIDIRECIONAL, BIAPOIADA, PARA FORRO, ENCHIMENTO EM CERÂMICA, VIGOTA CONVENCIONAL, ALTURA TOTAL DA LAJE (ENCHIMENTO+CAPA) </t>
  </si>
  <si>
    <t>4.18</t>
  </si>
  <si>
    <t>CONCRETAGEM DE VIGAS E LAJES, FCK=20 MPA, PARA QUALQUER TIPO DE LAJE COM BALDES EM EDIFICAÇÃO TÉRREA - LANÇAMENTO, ADENSAMENTO E ACABAMENTO.</t>
  </si>
  <si>
    <t xml:space="preserve">Tempo de execução: 3 meses                                                                                                                                                                                                       Valor da Obra: R$ 132.163,24        </t>
  </si>
  <si>
    <t>Data do orçamento: Outubro 2021</t>
  </si>
  <si>
    <t>EXECUÇÃO DE MURO NA ESCOLA DUQUE DE CAXIAS (CARRO VELHO)</t>
  </si>
  <si>
    <t xml:space="preserve">Obra: EXECUÇÃO DE MURO NA ESCOLA DUQUE DE CAXIAS                                                                  Município: Novo Progresso - PA        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</si>
</sst>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_(* #,##0.0000_);_(* \(#,##0.00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Ativado&quot;;&quot;Ativado&quot;;&quot;Desativado&quot;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00\-00\-00"/>
    <numFmt numFmtId="188" formatCode="&quot;R$ &quot;#,##0.00"/>
    <numFmt numFmtId="189" formatCode="#,##0.00;[Red]#,##0.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[$-416]dddd\,\ d&quot; de &quot;mmmm&quot; de &quot;yyyy"/>
    <numFmt numFmtId="197" formatCode="&quot;R$&quot;\ #,##0.00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0" applyNumberFormat="0" applyBorder="0" applyProtection="0">
      <alignment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4" fontId="41" fillId="0" borderId="0" applyBorder="0" applyProtection="0">
      <alignment/>
    </xf>
    <xf numFmtId="184" fontId="41" fillId="0" borderId="0" applyBorder="0" applyProtection="0">
      <alignment/>
    </xf>
    <xf numFmtId="0" fontId="4" fillId="0" borderId="0">
      <alignment/>
      <protection/>
    </xf>
    <xf numFmtId="0" fontId="41" fillId="0" borderId="0" applyNumberFormat="0" applyBorder="0" applyProtection="0">
      <alignment/>
    </xf>
    <xf numFmtId="0" fontId="48" fillId="0" borderId="0" applyNumberFormat="0" applyBorder="0" applyProtection="0">
      <alignment/>
    </xf>
    <xf numFmtId="185" fontId="48" fillId="0" borderId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Border="0" applyProtection="0">
      <alignment/>
    </xf>
    <xf numFmtId="186" fontId="53" fillId="0" borderId="0" applyBorder="0" applyProtection="0">
      <alignment/>
    </xf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41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0" xfId="84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4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84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1" fontId="0" fillId="0" borderId="0" xfId="84" applyFont="1" applyBorder="1" applyAlignment="1">
      <alignment horizontal="right" vertical="center"/>
    </xf>
    <xf numFmtId="171" fontId="0" fillId="0" borderId="0" xfId="84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1" fontId="0" fillId="0" borderId="10" xfId="84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1" fontId="0" fillId="0" borderId="10" xfId="84" applyFont="1" applyFill="1" applyBorder="1" applyAlignment="1">
      <alignment horizontal="right" vertical="center"/>
    </xf>
    <xf numFmtId="171" fontId="0" fillId="0" borderId="12" xfId="84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84" applyFont="1" applyFill="1" applyBorder="1" applyAlignment="1">
      <alignment horizontal="right" vertical="center"/>
    </xf>
    <xf numFmtId="171" fontId="0" fillId="0" borderId="10" xfId="84" applyFont="1" applyBorder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171" fontId="0" fillId="0" borderId="0" xfId="84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171" fontId="0" fillId="0" borderId="13" xfId="84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1" fontId="0" fillId="0" borderId="10" xfId="84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/>
      <protection/>
    </xf>
    <xf numFmtId="0" fontId="1" fillId="33" borderId="10" xfId="60" applyFont="1" applyFill="1" applyBorder="1" applyAlignment="1">
      <alignment vertical="center"/>
      <protection/>
    </xf>
    <xf numFmtId="171" fontId="1" fillId="33" borderId="10" xfId="84" applyFont="1" applyFill="1" applyBorder="1" applyAlignment="1">
      <alignment vertical="center"/>
    </xf>
    <xf numFmtId="49" fontId="1" fillId="34" borderId="14" xfId="60" applyNumberFormat="1" applyFont="1" applyFill="1" applyBorder="1" applyAlignment="1">
      <alignment horizontal="center" vertical="center"/>
      <protection/>
    </xf>
    <xf numFmtId="49" fontId="1" fillId="34" borderId="14" xfId="60" applyNumberFormat="1" applyFont="1" applyFill="1" applyBorder="1" applyAlignment="1">
      <alignment horizontal="left" vertical="center"/>
      <protection/>
    </xf>
    <xf numFmtId="4" fontId="1" fillId="34" borderId="14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171" fontId="1" fillId="0" borderId="0" xfId="84" applyFont="1" applyFill="1" applyBorder="1" applyAlignment="1">
      <alignment horizontal="center" vertical="center"/>
    </xf>
    <xf numFmtId="171" fontId="1" fillId="0" borderId="0" xfId="84" applyFont="1" applyFill="1" applyBorder="1" applyAlignment="1">
      <alignment vertical="center"/>
    </xf>
    <xf numFmtId="4" fontId="1" fillId="34" borderId="15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vertical="center"/>
      <protection/>
    </xf>
    <xf numFmtId="171" fontId="0" fillId="0" borderId="10" xfId="84" applyFont="1" applyFill="1" applyBorder="1" applyAlignment="1">
      <alignment vertical="center" wrapText="1"/>
    </xf>
    <xf numFmtId="0" fontId="0" fillId="35" borderId="10" xfId="60" applyFont="1" applyFill="1" applyBorder="1" applyAlignment="1">
      <alignment horizontal="center" vertical="center" wrapText="1"/>
      <protection/>
    </xf>
    <xf numFmtId="0" fontId="0" fillId="35" borderId="10" xfId="60" applyFont="1" applyFill="1" applyBorder="1" applyAlignment="1">
      <alignment vertical="center" wrapText="1"/>
      <protection/>
    </xf>
    <xf numFmtId="171" fontId="0" fillId="35" borderId="10" xfId="8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60" applyFont="1" applyFill="1" applyBorder="1" applyAlignment="1">
      <alignment vertical="center" wrapText="1"/>
      <protection/>
    </xf>
    <xf numFmtId="171" fontId="0" fillId="0" borderId="10" xfId="84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vertical="center"/>
      <protection/>
    </xf>
    <xf numFmtId="171" fontId="1" fillId="0" borderId="11" xfId="84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171" fontId="0" fillId="0" borderId="10" xfId="86" applyFont="1" applyBorder="1" applyAlignment="1">
      <alignment horizontal="right" vertic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0" fillId="35" borderId="10" xfId="60" applyFont="1" applyFill="1" applyBorder="1" applyAlignment="1">
      <alignment horizontal="center" vertical="center"/>
      <protection/>
    </xf>
    <xf numFmtId="171" fontId="0" fillId="0" borderId="10" xfId="84" applyFont="1" applyFill="1" applyBorder="1" applyAlignment="1">
      <alignment horizontal="center" vertical="center"/>
    </xf>
    <xf numFmtId="171" fontId="0" fillId="0" borderId="10" xfId="91" applyFont="1" applyFill="1" applyBorder="1" applyAlignment="1">
      <alignment horizontal="right" vertical="center"/>
    </xf>
    <xf numFmtId="171" fontId="0" fillId="0" borderId="12" xfId="91" applyFont="1" applyFill="1" applyBorder="1" applyAlignment="1">
      <alignment horizontal="right" vertical="center"/>
    </xf>
    <xf numFmtId="171" fontId="0" fillId="0" borderId="11" xfId="91" applyFont="1" applyFill="1" applyBorder="1" applyAlignment="1">
      <alignment horizontal="right" vertical="center"/>
    </xf>
    <xf numFmtId="171" fontId="0" fillId="0" borderId="10" xfId="91" applyFont="1" applyFill="1" applyBorder="1" applyAlignment="1">
      <alignment horizontal="right" vertical="center"/>
    </xf>
    <xf numFmtId="171" fontId="0" fillId="0" borderId="13" xfId="84" applyFont="1" applyFill="1" applyBorder="1" applyAlignment="1">
      <alignment vertical="center"/>
    </xf>
    <xf numFmtId="171" fontId="1" fillId="34" borderId="15" xfId="84" applyFont="1" applyFill="1" applyBorder="1" applyAlignment="1">
      <alignment horizontal="center" vertical="center"/>
    </xf>
    <xf numFmtId="171" fontId="1" fillId="34" borderId="14" xfId="84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171" fontId="7" fillId="0" borderId="22" xfId="84" applyFont="1" applyBorder="1" applyAlignment="1">
      <alignment/>
    </xf>
    <xf numFmtId="2" fontId="7" fillId="0" borderId="22" xfId="0" applyNumberFormat="1" applyFont="1" applyBorder="1" applyAlignment="1">
      <alignment/>
    </xf>
    <xf numFmtId="9" fontId="7" fillId="36" borderId="22" xfId="66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84" applyFont="1" applyBorder="1" applyAlignment="1">
      <alignment/>
    </xf>
    <xf numFmtId="2" fontId="7" fillId="0" borderId="10" xfId="0" applyNumberFormat="1" applyFont="1" applyBorder="1" applyAlignment="1">
      <alignment/>
    </xf>
    <xf numFmtId="9" fontId="7" fillId="36" borderId="10" xfId="66" applyFont="1" applyFill="1" applyBorder="1" applyAlignment="1">
      <alignment/>
    </xf>
    <xf numFmtId="9" fontId="7" fillId="0" borderId="10" xfId="66" applyFont="1" applyBorder="1" applyAlignment="1">
      <alignment/>
    </xf>
    <xf numFmtId="9" fontId="7" fillId="0" borderId="10" xfId="66" applyFont="1" applyFill="1" applyBorder="1" applyAlignment="1">
      <alignment/>
    </xf>
    <xf numFmtId="9" fontId="7" fillId="36" borderId="24" xfId="66" applyFont="1" applyFill="1" applyBorder="1" applyAlignment="1">
      <alignment/>
    </xf>
    <xf numFmtId="0" fontId="7" fillId="0" borderId="25" xfId="0" applyFont="1" applyBorder="1" applyAlignment="1">
      <alignment/>
    </xf>
    <xf numFmtId="171" fontId="7" fillId="0" borderId="25" xfId="84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71" fontId="7" fillId="37" borderId="28" xfId="84" applyFont="1" applyFill="1" applyBorder="1" applyAlignment="1">
      <alignment horizontal="centerContinuous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71" fontId="7" fillId="0" borderId="33" xfId="84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35" borderId="10" xfId="60" applyFont="1" applyFill="1" applyBorder="1" applyAlignment="1">
      <alignment horizontal="left" vertical="center" wrapText="1"/>
      <protection/>
    </xf>
    <xf numFmtId="171" fontId="0" fillId="0" borderId="10" xfId="84" applyFont="1" applyFill="1" applyBorder="1" applyAlignment="1">
      <alignment horizontal="right" vertical="center"/>
    </xf>
    <xf numFmtId="171" fontId="0" fillId="0" borderId="10" xfId="84" applyFont="1" applyBorder="1" applyAlignment="1">
      <alignment horizontal="right" vertical="center"/>
    </xf>
    <xf numFmtId="0" fontId="1" fillId="35" borderId="27" xfId="60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10" fillId="0" borderId="0" xfId="61" applyFont="1" applyAlignment="1">
      <alignment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vertical="center"/>
      <protection/>
    </xf>
    <xf numFmtId="0" fontId="11" fillId="0" borderId="35" xfId="61" applyFont="1" applyBorder="1" applyAlignment="1">
      <alignment vertical="center"/>
      <protection/>
    </xf>
    <xf numFmtId="0" fontId="11" fillId="0" borderId="36" xfId="61" applyFont="1" applyBorder="1" applyAlignment="1">
      <alignment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5" xfId="61" applyFont="1" applyBorder="1" applyAlignment="1">
      <alignment vertical="center"/>
      <protection/>
    </xf>
    <xf numFmtId="0" fontId="10" fillId="0" borderId="36" xfId="61" applyFont="1" applyBorder="1" applyAlignment="1">
      <alignment vertical="center"/>
      <protection/>
    </xf>
    <xf numFmtId="0" fontId="65" fillId="38" borderId="37" xfId="61" applyFont="1" applyFill="1" applyBorder="1" applyAlignment="1">
      <alignment horizontal="left" vertical="center"/>
      <protection/>
    </xf>
    <xf numFmtId="0" fontId="65" fillId="38" borderId="38" xfId="61" applyFont="1" applyFill="1" applyBorder="1" applyAlignment="1">
      <alignment horizontal="left" vertical="center"/>
      <protection/>
    </xf>
    <xf numFmtId="0" fontId="66" fillId="0" borderId="0" xfId="0" applyFont="1" applyBorder="1" applyAlignment="1">
      <alignment horizontal="center" vertical="center" wrapText="1"/>
    </xf>
    <xf numFmtId="0" fontId="1" fillId="35" borderId="26" xfId="60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39" xfId="60" applyFont="1" applyFill="1" applyBorder="1" applyAlignment="1">
      <alignment horizontal="center"/>
      <protection/>
    </xf>
    <xf numFmtId="171" fontId="1" fillId="0" borderId="40" xfId="84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1" fontId="0" fillId="0" borderId="0" xfId="84" applyFont="1" applyBorder="1" applyAlignment="1">
      <alignment horizontal="center" vertical="center"/>
    </xf>
    <xf numFmtId="171" fontId="0" fillId="0" borderId="0" xfId="84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" fillId="33" borderId="23" xfId="60" applyFont="1" applyFill="1" applyBorder="1" applyAlignment="1">
      <alignment horizontal="center" vertical="center"/>
      <protection/>
    </xf>
    <xf numFmtId="4" fontId="1" fillId="33" borderId="24" xfId="60" applyNumberFormat="1" applyFont="1" applyFill="1" applyBorder="1" applyAlignment="1">
      <alignment vertical="center"/>
      <protection/>
    </xf>
    <xf numFmtId="0" fontId="0" fillId="0" borderId="23" xfId="0" applyFont="1" applyBorder="1" applyAlignment="1">
      <alignment horizontal="center" vertical="center"/>
    </xf>
    <xf numFmtId="4" fontId="0" fillId="0" borderId="24" xfId="84" applyNumberFormat="1" applyFont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40" xfId="84" applyNumberFormat="1" applyFont="1" applyBorder="1" applyAlignment="1">
      <alignment horizontal="right" vertical="center"/>
    </xf>
    <xf numFmtId="0" fontId="1" fillId="0" borderId="23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2" fontId="0" fillId="0" borderId="24" xfId="84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vertical="center" wrapText="1"/>
    </xf>
    <xf numFmtId="0" fontId="0" fillId="35" borderId="23" xfId="60" applyFont="1" applyFill="1" applyBorder="1" applyAlignment="1">
      <alignment horizontal="center" vertical="center"/>
      <protection/>
    </xf>
    <xf numFmtId="4" fontId="1" fillId="0" borderId="24" xfId="60" applyNumberFormat="1" applyFont="1" applyFill="1" applyBorder="1" applyAlignment="1">
      <alignment vertical="center" wrapText="1"/>
      <protection/>
    </xf>
    <xf numFmtId="0" fontId="1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1" fillId="33" borderId="37" xfId="60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 wrapText="1"/>
    </xf>
    <xf numFmtId="2" fontId="1" fillId="0" borderId="40" xfId="84" applyNumberFormat="1" applyFont="1" applyBorder="1" applyAlignment="1">
      <alignment horizontal="right" vertical="center"/>
    </xf>
    <xf numFmtId="171" fontId="1" fillId="0" borderId="41" xfId="91" applyFont="1" applyBorder="1" applyAlignment="1">
      <alignment horizontal="right" vertical="center"/>
    </xf>
    <xf numFmtId="0" fontId="1" fillId="0" borderId="42" xfId="60" applyFont="1" applyFill="1" applyBorder="1" applyAlignment="1">
      <alignment horizontal="center"/>
      <protection/>
    </xf>
    <xf numFmtId="0" fontId="1" fillId="0" borderId="43" xfId="60" applyFont="1" applyFill="1" applyBorder="1" applyAlignment="1">
      <alignment horizontal="center"/>
      <protection/>
    </xf>
    <xf numFmtId="0" fontId="1" fillId="0" borderId="43" xfId="60" applyFont="1" applyFill="1" applyBorder="1" applyAlignment="1">
      <alignment horizontal="left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171" fontId="1" fillId="0" borderId="43" xfId="84" applyFont="1" applyFill="1" applyBorder="1" applyAlignment="1">
      <alignment horizontal="center" vertical="center"/>
    </xf>
    <xf numFmtId="171" fontId="1" fillId="0" borderId="43" xfId="84" applyFont="1" applyFill="1" applyBorder="1" applyAlignment="1">
      <alignment vertical="center"/>
    </xf>
    <xf numFmtId="171" fontId="1" fillId="0" borderId="44" xfId="84" applyFont="1" applyFill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5" fillId="38" borderId="45" xfId="61" applyFont="1" applyFill="1" applyBorder="1" applyAlignment="1">
      <alignment horizontal="center" vertical="center"/>
      <protection/>
    </xf>
    <xf numFmtId="0" fontId="65" fillId="38" borderId="46" xfId="61" applyFont="1" applyFill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" fontId="7" fillId="0" borderId="25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67" fillId="0" borderId="0" xfId="85" applyFont="1" applyFill="1" applyBorder="1" applyAlignment="1">
      <alignment vertical="center" wrapText="1"/>
    </xf>
    <xf numFmtId="171" fontId="62" fillId="0" borderId="0" xfId="85" applyFont="1" applyFill="1" applyBorder="1" applyAlignment="1">
      <alignment vertical="center"/>
    </xf>
    <xf numFmtId="171" fontId="68" fillId="0" borderId="0" xfId="85" applyFont="1" applyFill="1" applyBorder="1" applyAlignment="1">
      <alignment vertical="center"/>
    </xf>
    <xf numFmtId="10" fontId="11" fillId="0" borderId="24" xfId="67" applyNumberFormat="1" applyFont="1" applyBorder="1" applyAlignment="1">
      <alignment horizontal="center" vertical="center"/>
    </xf>
    <xf numFmtId="10" fontId="10" fillId="0" borderId="24" xfId="67" applyNumberFormat="1" applyFont="1" applyBorder="1" applyAlignment="1">
      <alignment horizontal="center" vertical="center"/>
    </xf>
    <xf numFmtId="2" fontId="0" fillId="0" borderId="10" xfId="84" applyNumberFormat="1" applyFont="1" applyFill="1" applyBorder="1" applyAlignment="1">
      <alignment horizontal="right" vertical="center"/>
    </xf>
    <xf numFmtId="9" fontId="7" fillId="39" borderId="22" xfId="66" applyFont="1" applyFill="1" applyBorder="1" applyAlignment="1">
      <alignment/>
    </xf>
    <xf numFmtId="9" fontId="7" fillId="39" borderId="48" xfId="66" applyFont="1" applyFill="1" applyBorder="1" applyAlignment="1">
      <alignment/>
    </xf>
    <xf numFmtId="9" fontId="7" fillId="40" borderId="10" xfId="66" applyFont="1" applyFill="1" applyBorder="1" applyAlignment="1">
      <alignment/>
    </xf>
    <xf numFmtId="9" fontId="7" fillId="40" borderId="24" xfId="66" applyFont="1" applyFill="1" applyBorder="1" applyAlignment="1">
      <alignment/>
    </xf>
    <xf numFmtId="171" fontId="7" fillId="39" borderId="14" xfId="84" applyFont="1" applyFill="1" applyBorder="1" applyAlignment="1">
      <alignment horizontal="centerContinuous"/>
    </xf>
    <xf numFmtId="171" fontId="7" fillId="39" borderId="20" xfId="84" applyFont="1" applyFill="1" applyBorder="1" applyAlignment="1">
      <alignment/>
    </xf>
    <xf numFmtId="171" fontId="7" fillId="39" borderId="40" xfId="84" applyFont="1" applyFill="1" applyBorder="1" applyAlignment="1">
      <alignment/>
    </xf>
    <xf numFmtId="171" fontId="7" fillId="39" borderId="18" xfId="84" applyFont="1" applyFill="1" applyBorder="1" applyAlignment="1">
      <alignment/>
    </xf>
    <xf numFmtId="9" fontId="7" fillId="36" borderId="25" xfId="66" applyFont="1" applyFill="1" applyBorder="1" applyAlignment="1">
      <alignment/>
    </xf>
    <xf numFmtId="9" fontId="7" fillId="40" borderId="25" xfId="66" applyFont="1" applyFill="1" applyBorder="1" applyAlignment="1">
      <alignment/>
    </xf>
    <xf numFmtId="9" fontId="7" fillId="40" borderId="41" xfId="66" applyFont="1" applyFill="1" applyBorder="1" applyAlignment="1">
      <alignment/>
    </xf>
    <xf numFmtId="171" fontId="7" fillId="37" borderId="49" xfId="84" applyFont="1" applyFill="1" applyBorder="1" applyAlignment="1">
      <alignment horizontal="centerContinuous"/>
    </xf>
    <xf numFmtId="171" fontId="7" fillId="0" borderId="50" xfId="84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10" fontId="7" fillId="0" borderId="18" xfId="84" applyNumberFormat="1" applyFont="1" applyBorder="1" applyAlignment="1">
      <alignment/>
    </xf>
    <xf numFmtId="10" fontId="7" fillId="0" borderId="20" xfId="84" applyNumberFormat="1" applyFont="1" applyBorder="1" applyAlignment="1">
      <alignment/>
    </xf>
    <xf numFmtId="171" fontId="0" fillId="0" borderId="10" xfId="84" applyFont="1" applyBorder="1" applyAlignment="1">
      <alignment horizontal="right" vertical="center"/>
    </xf>
    <xf numFmtId="43" fontId="0" fillId="0" borderId="0" xfId="0" applyNumberFormat="1" applyFont="1" applyAlignment="1">
      <alignment vertical="center"/>
    </xf>
    <xf numFmtId="0" fontId="0" fillId="0" borderId="10" xfId="60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171" fontId="0" fillId="0" borderId="12" xfId="85" applyFont="1" applyFill="1" applyBorder="1" applyAlignment="1">
      <alignment horizontal="right" vertical="center"/>
    </xf>
    <xf numFmtId="171" fontId="0" fillId="0" borderId="10" xfId="85" applyFont="1" applyBorder="1" applyAlignment="1">
      <alignment horizontal="right" vertical="center"/>
    </xf>
    <xf numFmtId="0" fontId="0" fillId="35" borderId="0" xfId="60" applyFill="1" applyAlignment="1">
      <alignment horizontal="center" vertical="center" wrapText="1"/>
      <protection/>
    </xf>
    <xf numFmtId="171" fontId="0" fillId="35" borderId="0" xfId="85" applyFont="1" applyFill="1" applyBorder="1" applyAlignment="1">
      <alignment horizontal="center" vertical="center" wrapText="1"/>
    </xf>
    <xf numFmtId="171" fontId="0" fillId="35" borderId="0" xfId="85" applyFont="1" applyFill="1" applyBorder="1" applyAlignment="1">
      <alignment vertical="center" wrapText="1"/>
    </xf>
    <xf numFmtId="0" fontId="0" fillId="35" borderId="40" xfId="60" applyFill="1" applyBorder="1" applyAlignment="1">
      <alignment vertical="center" wrapText="1"/>
      <protection/>
    </xf>
    <xf numFmtId="0" fontId="1" fillId="35" borderId="39" xfId="60" applyFont="1" applyFill="1" applyBorder="1">
      <alignment/>
      <protection/>
    </xf>
    <xf numFmtId="0" fontId="1" fillId="35" borderId="0" xfId="60" applyFont="1" applyFill="1">
      <alignment/>
      <protection/>
    </xf>
    <xf numFmtId="0" fontId="1" fillId="35" borderId="39" xfId="60" applyFont="1" applyFill="1" applyBorder="1" applyAlignment="1">
      <alignment vertical="center"/>
      <protection/>
    </xf>
    <xf numFmtId="0" fontId="1" fillId="35" borderId="0" xfId="60" applyFont="1" applyFill="1" applyAlignment="1">
      <alignment vertical="center"/>
      <protection/>
    </xf>
    <xf numFmtId="0" fontId="0" fillId="35" borderId="16" xfId="60" applyFill="1" applyBorder="1" applyAlignment="1">
      <alignment horizontal="center"/>
      <protection/>
    </xf>
    <xf numFmtId="0" fontId="0" fillId="35" borderId="17" xfId="60" applyFill="1" applyBorder="1" applyAlignment="1">
      <alignment horizontal="center"/>
      <protection/>
    </xf>
    <xf numFmtId="0" fontId="0" fillId="35" borderId="17" xfId="60" applyFill="1" applyBorder="1" applyAlignment="1">
      <alignment horizontal="left" vertical="center"/>
      <protection/>
    </xf>
    <xf numFmtId="171" fontId="7" fillId="37" borderId="14" xfId="84" applyFont="1" applyFill="1" applyBorder="1" applyAlignment="1">
      <alignment horizontal="centerContinuous"/>
    </xf>
    <xf numFmtId="171" fontId="7" fillId="37" borderId="20" xfId="84" applyFont="1" applyFill="1" applyBorder="1" applyAlignment="1">
      <alignment/>
    </xf>
    <xf numFmtId="171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71" fontId="7" fillId="0" borderId="53" xfId="84" applyFont="1" applyBorder="1" applyAlignment="1">
      <alignment/>
    </xf>
    <xf numFmtId="171" fontId="7" fillId="0" borderId="49" xfId="84" applyFont="1" applyBorder="1" applyAlignment="1">
      <alignment/>
    </xf>
    <xf numFmtId="171" fontId="7" fillId="0" borderId="15" xfId="84" applyFont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0" fontId="1" fillId="0" borderId="23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4" fontId="1" fillId="0" borderId="24" xfId="60" applyNumberFormat="1" applyFont="1" applyBorder="1" applyAlignment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0" xfId="60" applyBorder="1" applyAlignment="1">
      <alignment horizontal="left" vertical="center"/>
      <protection/>
    </xf>
    <xf numFmtId="171" fontId="0" fillId="0" borderId="10" xfId="84" applyFont="1" applyFill="1" applyBorder="1" applyAlignment="1">
      <alignment horizontal="right" vertical="center"/>
    </xf>
    <xf numFmtId="0" fontId="0" fillId="0" borderId="23" xfId="60" applyBorder="1" applyAlignment="1">
      <alignment horizontal="center" vertical="center" wrapText="1"/>
      <protection/>
    </xf>
    <xf numFmtId="0" fontId="0" fillId="0" borderId="10" xfId="60" applyBorder="1" applyAlignment="1">
      <alignment horizontal="left" vertical="center" wrapText="1"/>
      <protection/>
    </xf>
    <xf numFmtId="171" fontId="0" fillId="0" borderId="10" xfId="84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vertical="center" wrapText="1"/>
    </xf>
    <xf numFmtId="9" fontId="7" fillId="35" borderId="22" xfId="66" applyFont="1" applyFill="1" applyBorder="1" applyAlignment="1">
      <alignment/>
    </xf>
    <xf numFmtId="9" fontId="7" fillId="35" borderId="10" xfId="66" applyFont="1" applyFill="1" applyBorder="1" applyAlignment="1">
      <alignment/>
    </xf>
    <xf numFmtId="0" fontId="9" fillId="0" borderId="26" xfId="60" applyFont="1" applyFill="1" applyBorder="1" applyAlignment="1">
      <alignment horizontal="center" vertical="center" wrapText="1"/>
      <protection/>
    </xf>
    <xf numFmtId="0" fontId="9" fillId="0" borderId="27" xfId="60" applyFont="1" applyFill="1" applyBorder="1" applyAlignment="1">
      <alignment horizontal="center" vertical="center" wrapText="1"/>
      <protection/>
    </xf>
    <xf numFmtId="0" fontId="9" fillId="0" borderId="50" xfId="60" applyFont="1" applyFill="1" applyBorder="1" applyAlignment="1">
      <alignment horizontal="center" vertical="center" wrapText="1"/>
      <protection/>
    </xf>
    <xf numFmtId="0" fontId="9" fillId="0" borderId="39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40" xfId="60" applyFont="1" applyFill="1" applyBorder="1" applyAlignment="1">
      <alignment horizontal="center" vertical="center" wrapText="1"/>
      <protection/>
    </xf>
    <xf numFmtId="0" fontId="9" fillId="0" borderId="16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171" fontId="1" fillId="41" borderId="0" xfId="85" applyFont="1" applyFill="1" applyBorder="1" applyAlignment="1">
      <alignment horizontal="center" vertical="center" wrapText="1"/>
    </xf>
    <xf numFmtId="171" fontId="0" fillId="35" borderId="0" xfId="85" applyFont="1" applyFill="1" applyBorder="1" applyAlignment="1">
      <alignment horizontal="center" vertical="center" wrapText="1"/>
    </xf>
    <xf numFmtId="171" fontId="0" fillId="35" borderId="40" xfId="85" applyFont="1" applyFill="1" applyBorder="1" applyAlignment="1">
      <alignment horizontal="center" vertical="center" wrapText="1"/>
    </xf>
    <xf numFmtId="0" fontId="0" fillId="35" borderId="17" xfId="60" applyFill="1" applyBorder="1" applyAlignment="1">
      <alignment horizontal="center" vertical="center"/>
      <protection/>
    </xf>
    <xf numFmtId="0" fontId="0" fillId="35" borderId="18" xfId="60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9" fontId="1" fillId="0" borderId="47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1" fillId="0" borderId="5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vertical="center" wrapText="1"/>
    </xf>
    <xf numFmtId="171" fontId="67" fillId="35" borderId="26" xfId="85" applyFont="1" applyFill="1" applyBorder="1" applyAlignment="1">
      <alignment horizontal="center" vertical="center" wrapText="1"/>
    </xf>
    <xf numFmtId="171" fontId="67" fillId="35" borderId="27" xfId="85" applyFont="1" applyFill="1" applyBorder="1" applyAlignment="1">
      <alignment horizontal="center" vertical="center" wrapText="1"/>
    </xf>
    <xf numFmtId="171" fontId="67" fillId="35" borderId="50" xfId="85" applyFont="1" applyFill="1" applyBorder="1" applyAlignment="1">
      <alignment horizontal="center" vertical="center" wrapText="1"/>
    </xf>
    <xf numFmtId="171" fontId="67" fillId="35" borderId="16" xfId="85" applyFont="1" applyFill="1" applyBorder="1" applyAlignment="1">
      <alignment horizontal="center" vertical="center" wrapText="1"/>
    </xf>
    <xf numFmtId="171" fontId="67" fillId="35" borderId="17" xfId="85" applyFont="1" applyFill="1" applyBorder="1" applyAlignment="1">
      <alignment horizontal="center" vertical="center" wrapText="1"/>
    </xf>
    <xf numFmtId="171" fontId="67" fillId="35" borderId="18" xfId="85" applyFont="1" applyFill="1" applyBorder="1" applyAlignment="1">
      <alignment horizontal="center" vertical="center" wrapText="1"/>
    </xf>
    <xf numFmtId="0" fontId="69" fillId="35" borderId="26" xfId="0" applyFont="1" applyFill="1" applyBorder="1" applyAlignment="1">
      <alignment horizontal="center" vertical="center" wrapText="1"/>
    </xf>
    <xf numFmtId="0" fontId="69" fillId="35" borderId="27" xfId="0" applyFont="1" applyFill="1" applyBorder="1" applyAlignment="1">
      <alignment horizontal="center" vertical="center" wrapText="1"/>
    </xf>
    <xf numFmtId="0" fontId="69" fillId="35" borderId="50" xfId="0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69" fillId="35" borderId="18" xfId="0" applyFont="1" applyFill="1" applyBorder="1" applyAlignment="1">
      <alignment horizontal="center" vertical="center" wrapText="1"/>
    </xf>
    <xf numFmtId="0" fontId="65" fillId="38" borderId="55" xfId="61" applyFont="1" applyFill="1" applyBorder="1" applyAlignment="1">
      <alignment horizontal="center" vertical="center"/>
      <protection/>
    </xf>
    <xf numFmtId="0" fontId="65" fillId="38" borderId="30" xfId="61" applyFont="1" applyFill="1" applyBorder="1" applyAlignment="1">
      <alignment horizontal="center" vertical="center"/>
      <protection/>
    </xf>
    <xf numFmtId="0" fontId="65" fillId="38" borderId="56" xfId="61" applyFont="1" applyFill="1" applyBorder="1" applyAlignment="1">
      <alignment horizontal="center" vertical="center"/>
      <protection/>
    </xf>
    <xf numFmtId="0" fontId="70" fillId="38" borderId="57" xfId="61" applyFont="1" applyFill="1" applyBorder="1" applyAlignment="1">
      <alignment horizontal="right" vertical="center"/>
      <protection/>
    </xf>
    <xf numFmtId="0" fontId="70" fillId="38" borderId="32" xfId="61" applyFont="1" applyFill="1" applyBorder="1" applyAlignment="1">
      <alignment horizontal="right" vertical="center"/>
      <protection/>
    </xf>
    <xf numFmtId="0" fontId="70" fillId="38" borderId="58" xfId="61" applyFont="1" applyFill="1" applyBorder="1" applyAlignment="1">
      <alignment horizontal="right" vertical="center"/>
      <protection/>
    </xf>
    <xf numFmtId="10" fontId="70" fillId="38" borderId="59" xfId="67" applyNumberFormat="1" applyFont="1" applyFill="1" applyBorder="1" applyAlignment="1" quotePrefix="1">
      <alignment horizontal="center" vertical="center"/>
    </xf>
    <xf numFmtId="10" fontId="70" fillId="38" borderId="60" xfId="67" applyNumberFormat="1" applyFont="1" applyFill="1" applyBorder="1" applyAlignment="1" quotePrefix="1">
      <alignment horizontal="center" vertical="center"/>
    </xf>
    <xf numFmtId="0" fontId="70" fillId="38" borderId="61" xfId="61" applyFont="1" applyFill="1" applyBorder="1" applyAlignment="1">
      <alignment horizontal="right" vertical="center"/>
      <protection/>
    </xf>
    <xf numFmtId="0" fontId="70" fillId="38" borderId="17" xfId="61" applyFont="1" applyFill="1" applyBorder="1" applyAlignment="1">
      <alignment horizontal="right" vertical="center"/>
      <protection/>
    </xf>
    <xf numFmtId="0" fontId="70" fillId="38" borderId="62" xfId="61" applyFont="1" applyFill="1" applyBorder="1" applyAlignment="1">
      <alignment horizontal="right" vertical="center"/>
      <protection/>
    </xf>
    <xf numFmtId="0" fontId="8" fillId="0" borderId="5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50" xfId="0" applyFont="1" applyBorder="1" applyAlignment="1">
      <alignment horizontal="left"/>
    </xf>
  </cellXfs>
  <cellStyles count="78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Neutra" xfId="59"/>
    <cellStyle name="Normal 2" xfId="60"/>
    <cellStyle name="Normal 2 2" xfId="61"/>
    <cellStyle name="Normal 3" xfId="62"/>
    <cellStyle name="Normal 6" xfId="63"/>
    <cellStyle name="Normal 7" xfId="64"/>
    <cellStyle name="Nota" xfId="65"/>
    <cellStyle name="Percent" xfId="66"/>
    <cellStyle name="Porcentagem 2" xfId="67"/>
    <cellStyle name="Porcentagem 3" xfId="68"/>
    <cellStyle name="Porcentagem 4" xfId="69"/>
    <cellStyle name="Result" xfId="70"/>
    <cellStyle name="Result2" xfId="71"/>
    <cellStyle name="Saída" xfId="72"/>
    <cellStyle name="Comma [0]" xfId="73"/>
    <cellStyle name="Separador de milhares 2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3 2" xfId="87"/>
    <cellStyle name="Vírgula 4" xfId="88"/>
    <cellStyle name="Vírgula 5" xfId="89"/>
    <cellStyle name="Vírgula 5 2" xfId="90"/>
    <cellStyle name="Vírgula 6" xfId="9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naldo\PREFEITURA\ACADEMIAS%20DE%20SA&#218;DE\ACADEMIA%20INDUSTRIAL\COZINHA%20DELEG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B12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="90" zoomScaleNormal="90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J178" sqref="A1:J178"/>
    </sheetView>
  </sheetViews>
  <sheetFormatPr defaultColWidth="9.140625" defaultRowHeight="12.75" outlineLevelRow="1"/>
  <cols>
    <col min="1" max="1" width="6.28125" style="7" customWidth="1"/>
    <col min="2" max="2" width="12.421875" style="7" customWidth="1"/>
    <col min="3" max="3" width="10.7109375" style="7" customWidth="1"/>
    <col min="4" max="4" width="76.57421875" style="9" bestFit="1" customWidth="1"/>
    <col min="5" max="5" width="6.7109375" style="7" customWidth="1"/>
    <col min="6" max="6" width="12.140625" style="24" customWidth="1"/>
    <col min="7" max="7" width="15.28125" style="24" bestFit="1" customWidth="1"/>
    <col min="8" max="8" width="11.57421875" style="24" customWidth="1"/>
    <col min="9" max="9" width="12.8515625" style="24" customWidth="1"/>
    <col min="10" max="10" width="13.7109375" style="10" customWidth="1"/>
    <col min="11" max="14" width="9.140625" style="6" customWidth="1"/>
    <col min="15" max="15" width="10.421875" style="6" bestFit="1" customWidth="1"/>
    <col min="16" max="16384" width="9.140625" style="6" customWidth="1"/>
  </cols>
  <sheetData>
    <row r="1" spans="1:10" ht="12.75">
      <c r="A1" s="260" t="s">
        <v>236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ht="12.75">
      <c r="A2" s="263"/>
      <c r="B2" s="264"/>
      <c r="C2" s="264"/>
      <c r="D2" s="264"/>
      <c r="E2" s="264"/>
      <c r="F2" s="264"/>
      <c r="G2" s="264"/>
      <c r="H2" s="264"/>
      <c r="I2" s="264"/>
      <c r="J2" s="265"/>
    </row>
    <row r="3" spans="1:10" ht="12.75" customHeight="1" thickBot="1">
      <c r="A3" s="266"/>
      <c r="B3" s="267"/>
      <c r="C3" s="267"/>
      <c r="D3" s="267"/>
      <c r="E3" s="267"/>
      <c r="F3" s="267"/>
      <c r="G3" s="267"/>
      <c r="H3" s="267"/>
      <c r="I3" s="267"/>
      <c r="J3" s="268"/>
    </row>
    <row r="4" spans="1:10" ht="19.5" customHeight="1">
      <c r="A4" s="140" t="s">
        <v>323</v>
      </c>
      <c r="B4" s="123"/>
      <c r="C4" s="123"/>
      <c r="D4" s="123"/>
      <c r="E4" s="226"/>
      <c r="F4" s="227"/>
      <c r="G4" s="227"/>
      <c r="H4" s="227"/>
      <c r="I4" s="228"/>
      <c r="J4" s="229"/>
    </row>
    <row r="5" spans="1:10" ht="19.5" customHeight="1">
      <c r="A5" s="230" t="s">
        <v>324</v>
      </c>
      <c r="B5" s="231"/>
      <c r="C5" s="231"/>
      <c r="D5" s="231"/>
      <c r="E5" s="226"/>
      <c r="F5" s="272" t="s">
        <v>165</v>
      </c>
      <c r="G5" s="272"/>
      <c r="H5" s="272"/>
      <c r="I5" s="272"/>
      <c r="J5" s="229"/>
    </row>
    <row r="6" spans="1:10" ht="19.5" customHeight="1">
      <c r="A6" s="232" t="s">
        <v>8</v>
      </c>
      <c r="B6" s="233"/>
      <c r="C6" s="233"/>
      <c r="D6" s="233"/>
      <c r="E6" s="273" t="s">
        <v>325</v>
      </c>
      <c r="F6" s="273"/>
      <c r="G6" s="273"/>
      <c r="H6" s="273"/>
      <c r="I6" s="273"/>
      <c r="J6" s="274"/>
    </row>
    <row r="7" spans="1:10" ht="19.5" customHeight="1" thickBot="1">
      <c r="A7" s="234"/>
      <c r="B7" s="235"/>
      <c r="C7" s="235"/>
      <c r="D7" s="236"/>
      <c r="E7" s="275" t="s">
        <v>326</v>
      </c>
      <c r="F7" s="275"/>
      <c r="G7" s="275"/>
      <c r="H7" s="275"/>
      <c r="I7" s="275"/>
      <c r="J7" s="276"/>
    </row>
    <row r="8" spans="1:10" ht="19.5" customHeight="1" thickBot="1">
      <c r="A8" s="176"/>
      <c r="B8" s="177"/>
      <c r="C8" s="177"/>
      <c r="D8" s="178" t="s">
        <v>329</v>
      </c>
      <c r="E8" s="179"/>
      <c r="F8" s="180"/>
      <c r="G8" s="180"/>
      <c r="H8" s="180"/>
      <c r="I8" s="181"/>
      <c r="J8" s="182">
        <f>J178</f>
        <v>132163.24</v>
      </c>
    </row>
    <row r="9" spans="1:10" ht="11.25" customHeight="1" thickBot="1">
      <c r="A9" s="142"/>
      <c r="B9" s="56"/>
      <c r="C9" s="56"/>
      <c r="D9" s="55"/>
      <c r="E9" s="57"/>
      <c r="F9" s="58"/>
      <c r="G9" s="58"/>
      <c r="H9" s="58"/>
      <c r="I9" s="59"/>
      <c r="J9" s="143"/>
    </row>
    <row r="10" spans="1:10" ht="19.5" customHeight="1" thickBot="1">
      <c r="A10" s="52" t="s">
        <v>0</v>
      </c>
      <c r="B10" s="52" t="s">
        <v>74</v>
      </c>
      <c r="C10" s="52" t="s">
        <v>75</v>
      </c>
      <c r="D10" s="53" t="s">
        <v>27</v>
      </c>
      <c r="E10" s="52" t="s">
        <v>28</v>
      </c>
      <c r="F10" s="86" t="s">
        <v>29</v>
      </c>
      <c r="G10" s="86" t="s">
        <v>328</v>
      </c>
      <c r="H10" s="85" t="s">
        <v>127</v>
      </c>
      <c r="I10" s="54" t="s">
        <v>30</v>
      </c>
      <c r="J10" s="60" t="s">
        <v>31</v>
      </c>
    </row>
    <row r="11" spans="1:10" ht="19.5" customHeight="1">
      <c r="A11" s="144"/>
      <c r="B11" s="145"/>
      <c r="C11" s="145"/>
      <c r="D11" s="146"/>
      <c r="E11" s="8"/>
      <c r="F11" s="147"/>
      <c r="G11" s="147"/>
      <c r="H11" s="147"/>
      <c r="I11" s="148"/>
      <c r="J11" s="149"/>
    </row>
    <row r="12" spans="1:10" ht="19.5" customHeight="1">
      <c r="A12" s="150" t="s">
        <v>32</v>
      </c>
      <c r="B12" s="49"/>
      <c r="C12" s="49"/>
      <c r="D12" s="50" t="s">
        <v>33</v>
      </c>
      <c r="E12" s="50"/>
      <c r="F12" s="51"/>
      <c r="G12" s="51"/>
      <c r="H12" s="51"/>
      <c r="I12" s="51"/>
      <c r="J12" s="151">
        <f>J16</f>
        <v>4604.91</v>
      </c>
    </row>
    <row r="13" spans="1:14" ht="22.5" customHeight="1" outlineLevel="1">
      <c r="A13" s="152" t="s">
        <v>9</v>
      </c>
      <c r="B13" s="5">
        <v>10004</v>
      </c>
      <c r="C13" s="48" t="s">
        <v>315</v>
      </c>
      <c r="D13" s="88" t="s">
        <v>327</v>
      </c>
      <c r="E13" s="25" t="s">
        <v>5</v>
      </c>
      <c r="F13" s="26">
        <v>2.4</v>
      </c>
      <c r="G13" s="26">
        <v>469.92</v>
      </c>
      <c r="H13" s="26">
        <f>ROUND(0.3*G13,2)</f>
        <v>140.98</v>
      </c>
      <c r="I13" s="34">
        <f>G13+H13</f>
        <v>610.9</v>
      </c>
      <c r="J13" s="153">
        <f>ROUND(F13*I13,2)</f>
        <v>1466.16</v>
      </c>
      <c r="L13" s="74"/>
      <c r="M13" s="75"/>
      <c r="N13" s="75"/>
    </row>
    <row r="14" spans="1:10" ht="19.5" customHeight="1" hidden="1" outlineLevel="1">
      <c r="A14" s="152" t="s">
        <v>320</v>
      </c>
      <c r="B14" s="16">
        <v>10009</v>
      </c>
      <c r="C14" s="222" t="s">
        <v>315</v>
      </c>
      <c r="D14" s="223" t="s">
        <v>321</v>
      </c>
      <c r="E14" s="16" t="s">
        <v>5</v>
      </c>
      <c r="F14" s="224"/>
      <c r="G14" s="224">
        <v>4.45</v>
      </c>
      <c r="H14" s="26">
        <f>ROUND(0.3*G14,2)</f>
        <v>1.34</v>
      </c>
      <c r="I14" s="225">
        <f>G14+H14</f>
        <v>5.79</v>
      </c>
      <c r="J14" s="153">
        <f>ROUND(F14*I14,2)</f>
        <v>0</v>
      </c>
    </row>
    <row r="15" spans="1:10" ht="18.75" customHeight="1" outlineLevel="1">
      <c r="A15" s="152" t="s">
        <v>10</v>
      </c>
      <c r="B15" s="5">
        <v>10005</v>
      </c>
      <c r="C15" s="48" t="s">
        <v>315</v>
      </c>
      <c r="D15" s="88" t="s">
        <v>134</v>
      </c>
      <c r="E15" s="73" t="s">
        <v>5</v>
      </c>
      <c r="F15" s="26">
        <v>9</v>
      </c>
      <c r="G15" s="26">
        <v>268.27</v>
      </c>
      <c r="H15" s="26">
        <f>ROUND(0.3*G15,2)</f>
        <v>80.48</v>
      </c>
      <c r="I15" s="34">
        <f>G15+H15</f>
        <v>348.75</v>
      </c>
      <c r="J15" s="153">
        <f>ROUND(F15*I15,2)</f>
        <v>3138.75</v>
      </c>
    </row>
    <row r="16" spans="1:10" ht="12.75">
      <c r="A16" s="269" t="s">
        <v>305</v>
      </c>
      <c r="B16" s="270"/>
      <c r="C16" s="270"/>
      <c r="D16" s="270"/>
      <c r="E16" s="270"/>
      <c r="F16" s="270"/>
      <c r="G16" s="270"/>
      <c r="H16" s="270"/>
      <c r="I16" s="270"/>
      <c r="J16" s="155">
        <f>SUM(J13:J15)</f>
        <v>4604.91</v>
      </c>
    </row>
    <row r="17" spans="1:10" ht="12.75">
      <c r="A17" s="150" t="s">
        <v>34</v>
      </c>
      <c r="B17" s="49"/>
      <c r="C17" s="49"/>
      <c r="D17" s="50" t="s">
        <v>72</v>
      </c>
      <c r="E17" s="50"/>
      <c r="F17" s="51"/>
      <c r="G17" s="51"/>
      <c r="H17" s="51"/>
      <c r="I17" s="51"/>
      <c r="J17" s="151">
        <f>J22</f>
        <v>529.42</v>
      </c>
    </row>
    <row r="18" spans="1:10" ht="12.75" hidden="1">
      <c r="A18" s="156" t="s">
        <v>11</v>
      </c>
      <c r="B18" s="40">
        <v>96385</v>
      </c>
      <c r="C18" s="40" t="s">
        <v>64</v>
      </c>
      <c r="D18" s="39" t="s">
        <v>186</v>
      </c>
      <c r="E18" s="40" t="s">
        <v>57</v>
      </c>
      <c r="F18" s="82">
        <v>0</v>
      </c>
      <c r="G18" s="82"/>
      <c r="H18" s="26">
        <f>0.3*G18</f>
        <v>0</v>
      </c>
      <c r="I18" s="34">
        <f>G18+H18</f>
        <v>0</v>
      </c>
      <c r="J18" s="153">
        <f>F18*I18</f>
        <v>0</v>
      </c>
    </row>
    <row r="19" spans="1:10" ht="12.75">
      <c r="A19" s="156" t="s">
        <v>11</v>
      </c>
      <c r="B19" s="40">
        <v>93358</v>
      </c>
      <c r="C19" s="40" t="s">
        <v>64</v>
      </c>
      <c r="D19" s="39" t="s">
        <v>77</v>
      </c>
      <c r="E19" s="40" t="s">
        <v>57</v>
      </c>
      <c r="F19" s="80">
        <v>4.9</v>
      </c>
      <c r="G19" s="82">
        <v>59.57</v>
      </c>
      <c r="H19" s="26">
        <f>ROUND(0.3*G19,2)</f>
        <v>17.87</v>
      </c>
      <c r="I19" s="34">
        <f>G19+H19</f>
        <v>77.44</v>
      </c>
      <c r="J19" s="153">
        <f>ROUND(F19*I19,2)</f>
        <v>379.46</v>
      </c>
    </row>
    <row r="20" spans="1:10" ht="12.75">
      <c r="A20" s="157" t="s">
        <v>12</v>
      </c>
      <c r="B20" s="40">
        <v>101616</v>
      </c>
      <c r="C20" s="40" t="s">
        <v>64</v>
      </c>
      <c r="D20" s="39" t="s">
        <v>330</v>
      </c>
      <c r="E20" s="40" t="s">
        <v>5</v>
      </c>
      <c r="F20" s="81">
        <v>14</v>
      </c>
      <c r="G20" s="80">
        <v>4.37</v>
      </c>
      <c r="H20" s="26">
        <f>ROUND(0.3*G20,2)</f>
        <v>1.31</v>
      </c>
      <c r="I20" s="34">
        <f>G20+H20</f>
        <v>5.68</v>
      </c>
      <c r="J20" s="153">
        <f>ROUND(F20*I20,2)</f>
        <v>79.52</v>
      </c>
    </row>
    <row r="21" spans="1:10" ht="12.75">
      <c r="A21" s="157" t="s">
        <v>59</v>
      </c>
      <c r="B21" s="40">
        <v>96995</v>
      </c>
      <c r="C21" s="40" t="s">
        <v>64</v>
      </c>
      <c r="D21" s="39" t="s">
        <v>187</v>
      </c>
      <c r="E21" s="40" t="s">
        <v>57</v>
      </c>
      <c r="F21" s="83">
        <v>1.5</v>
      </c>
      <c r="G21" s="83">
        <v>36.12</v>
      </c>
      <c r="H21" s="26">
        <f>ROUND(0.3*G21,2)</f>
        <v>10.84</v>
      </c>
      <c r="I21" s="34">
        <f>G21+H21</f>
        <v>46.959999999999994</v>
      </c>
      <c r="J21" s="153">
        <f>ROUND(F21*I21,2)</f>
        <v>70.44</v>
      </c>
    </row>
    <row r="22" spans="1:10" ht="12.75">
      <c r="A22" s="269" t="s">
        <v>35</v>
      </c>
      <c r="B22" s="270"/>
      <c r="C22" s="270"/>
      <c r="D22" s="270"/>
      <c r="E22" s="270"/>
      <c r="F22" s="270"/>
      <c r="G22" s="270"/>
      <c r="H22" s="270"/>
      <c r="I22" s="270"/>
      <c r="J22" s="155">
        <f>SUM(J18:J21)</f>
        <v>529.42</v>
      </c>
    </row>
    <row r="23" spans="1:10" ht="12.75">
      <c r="A23" s="158"/>
      <c r="B23" s="1"/>
      <c r="C23" s="1"/>
      <c r="D23" s="11"/>
      <c r="E23" s="12"/>
      <c r="F23" s="13"/>
      <c r="G23" s="13"/>
      <c r="H23" s="13"/>
      <c r="I23" s="35"/>
      <c r="J23" s="159"/>
    </row>
    <row r="24" spans="1:10" ht="12.75">
      <c r="A24" s="150" t="s">
        <v>36</v>
      </c>
      <c r="B24" s="49"/>
      <c r="C24" s="49"/>
      <c r="D24" s="50" t="s">
        <v>322</v>
      </c>
      <c r="E24" s="50"/>
      <c r="F24" s="51"/>
      <c r="G24" s="51"/>
      <c r="H24" s="51"/>
      <c r="I24" s="51"/>
      <c r="J24" s="151">
        <f>J50</f>
        <v>53635.380000000005</v>
      </c>
    </row>
    <row r="25" spans="1:10" ht="12.75">
      <c r="A25" s="245"/>
      <c r="B25" s="246"/>
      <c r="C25" s="246"/>
      <c r="D25" s="247" t="s">
        <v>331</v>
      </c>
      <c r="E25" s="248"/>
      <c r="F25" s="47"/>
      <c r="G25" s="47"/>
      <c r="H25" s="47"/>
      <c r="I25" s="47"/>
      <c r="J25" s="249"/>
    </row>
    <row r="26" spans="1:10" ht="12.75">
      <c r="A26" s="250" t="s">
        <v>13</v>
      </c>
      <c r="B26" s="222">
        <v>95240</v>
      </c>
      <c r="C26" s="251" t="s">
        <v>64</v>
      </c>
      <c r="D26" s="252" t="s">
        <v>78</v>
      </c>
      <c r="E26" s="222" t="s">
        <v>5</v>
      </c>
      <c r="F26" s="47">
        <f>F20</f>
        <v>14</v>
      </c>
      <c r="G26" s="47">
        <v>15.44</v>
      </c>
      <c r="H26" s="253">
        <f>ROUND(0.3*G26,2)</f>
        <v>4.63</v>
      </c>
      <c r="I26" s="220">
        <f>G26+H26</f>
        <v>20.07</v>
      </c>
      <c r="J26" s="153">
        <f>ROUND(F26*I26,2)</f>
        <v>280.98</v>
      </c>
    </row>
    <row r="27" spans="1:10" s="124" customFormat="1" ht="28.5" customHeight="1" hidden="1">
      <c r="A27" s="254" t="s">
        <v>14</v>
      </c>
      <c r="B27" s="251">
        <v>96535</v>
      </c>
      <c r="C27" s="251" t="s">
        <v>64</v>
      </c>
      <c r="D27" s="255" t="s">
        <v>188</v>
      </c>
      <c r="E27" s="251" t="s">
        <v>5</v>
      </c>
      <c r="F27" s="62">
        <v>0</v>
      </c>
      <c r="G27" s="62">
        <v>80.26</v>
      </c>
      <c r="H27" s="253">
        <f aca="true" t="shared" si="0" ref="H27:H48">ROUND(0.3*G27,2)</f>
        <v>24.08</v>
      </c>
      <c r="I27" s="256">
        <f>G27+H27</f>
        <v>104.34</v>
      </c>
      <c r="J27" s="153">
        <f aca="true" t="shared" si="1" ref="J27:J48">ROUND(F27*I27,2)</f>
        <v>0</v>
      </c>
    </row>
    <row r="28" spans="1:10" ht="25.5">
      <c r="A28" s="250" t="s">
        <v>14</v>
      </c>
      <c r="B28" s="222">
        <v>96546</v>
      </c>
      <c r="C28" s="251" t="s">
        <v>64</v>
      </c>
      <c r="D28" s="255" t="s">
        <v>332</v>
      </c>
      <c r="E28" s="222" t="s">
        <v>79</v>
      </c>
      <c r="F28" s="47">
        <v>111</v>
      </c>
      <c r="G28" s="47">
        <v>14.09</v>
      </c>
      <c r="H28" s="253">
        <f t="shared" si="0"/>
        <v>4.23</v>
      </c>
      <c r="I28" s="220">
        <f>G28+H28</f>
        <v>18.32</v>
      </c>
      <c r="J28" s="153">
        <f t="shared" si="1"/>
        <v>2033.52</v>
      </c>
    </row>
    <row r="29" spans="1:10" ht="38.25">
      <c r="A29" s="250" t="s">
        <v>107</v>
      </c>
      <c r="B29" s="222">
        <v>92775</v>
      </c>
      <c r="C29" s="251" t="s">
        <v>64</v>
      </c>
      <c r="D29" s="255" t="s">
        <v>333</v>
      </c>
      <c r="E29" s="222" t="s">
        <v>79</v>
      </c>
      <c r="F29" s="47">
        <v>15</v>
      </c>
      <c r="G29" s="47">
        <v>17.26</v>
      </c>
      <c r="H29" s="253">
        <f t="shared" si="0"/>
        <v>5.18</v>
      </c>
      <c r="I29" s="220">
        <f>G29+H29</f>
        <v>22.44</v>
      </c>
      <c r="J29" s="153">
        <f t="shared" si="1"/>
        <v>336.6</v>
      </c>
    </row>
    <row r="30" spans="1:10" ht="25.5">
      <c r="A30" s="254" t="s">
        <v>108</v>
      </c>
      <c r="B30" s="222">
        <v>96556</v>
      </c>
      <c r="C30" s="251" t="s">
        <v>64</v>
      </c>
      <c r="D30" s="255" t="s">
        <v>334</v>
      </c>
      <c r="E30" s="222" t="s">
        <v>57</v>
      </c>
      <c r="F30" s="47">
        <v>3.4</v>
      </c>
      <c r="G30" s="47">
        <v>707.71</v>
      </c>
      <c r="H30" s="253">
        <f t="shared" si="0"/>
        <v>212.31</v>
      </c>
      <c r="I30" s="220">
        <f>G30+H30</f>
        <v>920.02</v>
      </c>
      <c r="J30" s="153">
        <f t="shared" si="1"/>
        <v>3128.07</v>
      </c>
    </row>
    <row r="31" spans="1:10" ht="17.25" customHeight="1">
      <c r="A31" s="250"/>
      <c r="B31" s="246"/>
      <c r="C31" s="246"/>
      <c r="D31" s="247" t="s">
        <v>80</v>
      </c>
      <c r="E31" s="248"/>
      <c r="F31" s="47"/>
      <c r="G31" s="47"/>
      <c r="H31" s="253"/>
      <c r="I31" s="30"/>
      <c r="J31" s="153"/>
    </row>
    <row r="32" spans="1:10" ht="25.5">
      <c r="A32" s="254" t="s">
        <v>109</v>
      </c>
      <c r="B32" s="222">
        <v>96536</v>
      </c>
      <c r="C32" s="251" t="s">
        <v>64</v>
      </c>
      <c r="D32" s="255" t="s">
        <v>189</v>
      </c>
      <c r="E32" s="222" t="s">
        <v>5</v>
      </c>
      <c r="F32" s="47">
        <v>51.33</v>
      </c>
      <c r="G32" s="47">
        <v>60.06</v>
      </c>
      <c r="H32" s="253">
        <f t="shared" si="0"/>
        <v>18.02</v>
      </c>
      <c r="I32" s="220">
        <f>G32+H32</f>
        <v>78.08</v>
      </c>
      <c r="J32" s="153">
        <f t="shared" si="1"/>
        <v>4007.85</v>
      </c>
    </row>
    <row r="33" spans="1:10" ht="41.25" customHeight="1">
      <c r="A33" s="254" t="s">
        <v>110</v>
      </c>
      <c r="B33" s="222">
        <v>92777</v>
      </c>
      <c r="C33" s="251" t="s">
        <v>64</v>
      </c>
      <c r="D33" s="255" t="s">
        <v>335</v>
      </c>
      <c r="E33" s="222" t="s">
        <v>79</v>
      </c>
      <c r="F33" s="47">
        <v>252</v>
      </c>
      <c r="G33" s="47">
        <v>15.66</v>
      </c>
      <c r="H33" s="253">
        <f t="shared" si="0"/>
        <v>4.7</v>
      </c>
      <c r="I33" s="220">
        <f>G33+H33</f>
        <v>20.36</v>
      </c>
      <c r="J33" s="153">
        <f t="shared" si="1"/>
        <v>5130.72</v>
      </c>
    </row>
    <row r="34" spans="1:10" ht="38.25" hidden="1">
      <c r="A34" s="250" t="s">
        <v>118</v>
      </c>
      <c r="B34" s="222">
        <v>92778</v>
      </c>
      <c r="C34" s="251" t="s">
        <v>64</v>
      </c>
      <c r="D34" s="255" t="s">
        <v>336</v>
      </c>
      <c r="E34" s="222" t="s">
        <v>79</v>
      </c>
      <c r="F34" s="47"/>
      <c r="G34" s="47">
        <v>14.04</v>
      </c>
      <c r="H34" s="253">
        <f t="shared" si="0"/>
        <v>4.21</v>
      </c>
      <c r="I34" s="220">
        <f>G34+H34</f>
        <v>18.25</v>
      </c>
      <c r="J34" s="153">
        <f t="shared" si="1"/>
        <v>0</v>
      </c>
    </row>
    <row r="35" spans="1:10" ht="38.25">
      <c r="A35" s="254" t="s">
        <v>118</v>
      </c>
      <c r="B35" s="222">
        <v>92775</v>
      </c>
      <c r="C35" s="251" t="s">
        <v>64</v>
      </c>
      <c r="D35" s="255" t="s">
        <v>337</v>
      </c>
      <c r="E35" s="222" t="s">
        <v>79</v>
      </c>
      <c r="F35" s="47">
        <v>81</v>
      </c>
      <c r="G35" s="47">
        <f>G29</f>
        <v>17.26</v>
      </c>
      <c r="H35" s="253">
        <f t="shared" si="0"/>
        <v>5.18</v>
      </c>
      <c r="I35" s="220">
        <f>G35+H35</f>
        <v>22.44</v>
      </c>
      <c r="J35" s="153">
        <f t="shared" si="1"/>
        <v>1817.64</v>
      </c>
    </row>
    <row r="36" spans="1:10" ht="25.5">
      <c r="A36" s="250" t="s">
        <v>111</v>
      </c>
      <c r="B36" s="222">
        <v>96555</v>
      </c>
      <c r="C36" s="251" t="s">
        <v>64</v>
      </c>
      <c r="D36" s="255" t="s">
        <v>190</v>
      </c>
      <c r="E36" s="222" t="s">
        <v>57</v>
      </c>
      <c r="F36" s="47">
        <v>5.91</v>
      </c>
      <c r="G36" s="47">
        <v>647.05</v>
      </c>
      <c r="H36" s="253">
        <f t="shared" si="0"/>
        <v>194.12</v>
      </c>
      <c r="I36" s="220">
        <f>G36+H36</f>
        <v>841.17</v>
      </c>
      <c r="J36" s="153">
        <f t="shared" si="1"/>
        <v>4971.31</v>
      </c>
    </row>
    <row r="37" spans="1:10" ht="18.75" customHeight="1">
      <c r="A37" s="250"/>
      <c r="B37" s="246"/>
      <c r="C37" s="246"/>
      <c r="D37" s="247" t="s">
        <v>191</v>
      </c>
      <c r="E37" s="248"/>
      <c r="F37" s="47"/>
      <c r="G37" s="47"/>
      <c r="H37" s="253"/>
      <c r="I37" s="30"/>
      <c r="J37" s="153"/>
    </row>
    <row r="38" spans="1:10" ht="25.5">
      <c r="A38" s="254" t="s">
        <v>112</v>
      </c>
      <c r="B38" s="222">
        <v>92269</v>
      </c>
      <c r="C38" s="251" t="s">
        <v>64</v>
      </c>
      <c r="D38" s="255" t="s">
        <v>192</v>
      </c>
      <c r="E38" s="222" t="s">
        <v>5</v>
      </c>
      <c r="F38" s="47">
        <v>100.24</v>
      </c>
      <c r="G38" s="47">
        <v>117.63</v>
      </c>
      <c r="H38" s="253">
        <f t="shared" si="0"/>
        <v>35.29</v>
      </c>
      <c r="I38" s="220">
        <f>G38+H38</f>
        <v>152.92</v>
      </c>
      <c r="J38" s="153">
        <f t="shared" si="1"/>
        <v>15328.7</v>
      </c>
    </row>
    <row r="39" spans="1:10" ht="41.25" customHeight="1">
      <c r="A39" s="254" t="s">
        <v>113</v>
      </c>
      <c r="B39" s="222">
        <v>92777</v>
      </c>
      <c r="C39" s="251" t="s">
        <v>64</v>
      </c>
      <c r="D39" s="255" t="s">
        <v>335</v>
      </c>
      <c r="E39" s="222" t="s">
        <v>79</v>
      </c>
      <c r="F39" s="47">
        <v>491</v>
      </c>
      <c r="G39" s="47">
        <v>15.66</v>
      </c>
      <c r="H39" s="253">
        <f>ROUND(0.3*G39,2)</f>
        <v>4.7</v>
      </c>
      <c r="I39" s="220">
        <f>G39+H39</f>
        <v>20.36</v>
      </c>
      <c r="J39" s="153">
        <f>ROUND(F39*I39,2)</f>
        <v>9996.76</v>
      </c>
    </row>
    <row r="40" spans="1:10" ht="38.25">
      <c r="A40" s="254" t="s">
        <v>114</v>
      </c>
      <c r="B40" s="222">
        <v>92775</v>
      </c>
      <c r="C40" s="251" t="s">
        <v>64</v>
      </c>
      <c r="D40" s="255" t="s">
        <v>337</v>
      </c>
      <c r="E40" s="222" t="s">
        <v>79</v>
      </c>
      <c r="F40" s="47">
        <v>142</v>
      </c>
      <c r="G40" s="47">
        <f>G35</f>
        <v>17.26</v>
      </c>
      <c r="H40" s="253">
        <f t="shared" si="0"/>
        <v>5.18</v>
      </c>
      <c r="I40" s="220">
        <f>G40+H40</f>
        <v>22.44</v>
      </c>
      <c r="J40" s="153">
        <f t="shared" si="1"/>
        <v>3186.48</v>
      </c>
    </row>
    <row r="41" spans="1:10" ht="25.5">
      <c r="A41" s="250" t="s">
        <v>194</v>
      </c>
      <c r="B41" s="222">
        <v>92718</v>
      </c>
      <c r="C41" s="251" t="s">
        <v>64</v>
      </c>
      <c r="D41" s="255" t="s">
        <v>193</v>
      </c>
      <c r="E41" s="222" t="s">
        <v>57</v>
      </c>
      <c r="F41" s="47">
        <v>3.92</v>
      </c>
      <c r="G41" s="47">
        <v>670.48</v>
      </c>
      <c r="H41" s="253">
        <f t="shared" si="0"/>
        <v>201.14</v>
      </c>
      <c r="I41" s="220">
        <f>G41+H41</f>
        <v>871.62</v>
      </c>
      <c r="J41" s="153">
        <f t="shared" si="1"/>
        <v>3416.75</v>
      </c>
    </row>
    <row r="42" spans="1:10" ht="16.5" customHeight="1" hidden="1">
      <c r="A42" s="250"/>
      <c r="B42" s="246"/>
      <c r="C42" s="246"/>
      <c r="D42" s="247" t="s">
        <v>338</v>
      </c>
      <c r="E42" s="248"/>
      <c r="F42" s="47"/>
      <c r="G42" s="47"/>
      <c r="H42" s="253"/>
      <c r="I42" s="30"/>
      <c r="J42" s="153"/>
    </row>
    <row r="43" spans="1:10" ht="25.5" hidden="1">
      <c r="A43" s="254" t="s">
        <v>339</v>
      </c>
      <c r="B43" s="222">
        <v>96536</v>
      </c>
      <c r="C43" s="251" t="s">
        <v>64</v>
      </c>
      <c r="D43" s="255" t="s">
        <v>195</v>
      </c>
      <c r="E43" s="222" t="s">
        <v>5</v>
      </c>
      <c r="F43" s="47"/>
      <c r="G43" s="47">
        <f>G32</f>
        <v>60.06</v>
      </c>
      <c r="H43" s="253">
        <f t="shared" si="0"/>
        <v>18.02</v>
      </c>
      <c r="I43" s="220">
        <f aca="true" t="shared" si="2" ref="I43:I48">G43+H43</f>
        <v>78.08</v>
      </c>
      <c r="J43" s="153">
        <f t="shared" si="1"/>
        <v>0</v>
      </c>
    </row>
    <row r="44" spans="1:10" ht="41.25" customHeight="1" hidden="1">
      <c r="A44" s="254" t="s">
        <v>340</v>
      </c>
      <c r="B44" s="222">
        <v>92777</v>
      </c>
      <c r="C44" s="251" t="s">
        <v>64</v>
      </c>
      <c r="D44" s="255" t="s">
        <v>335</v>
      </c>
      <c r="E44" s="222" t="s">
        <v>79</v>
      </c>
      <c r="F44" s="47"/>
      <c r="G44" s="47">
        <v>15.66</v>
      </c>
      <c r="H44" s="253">
        <f t="shared" si="0"/>
        <v>4.7</v>
      </c>
      <c r="I44" s="220">
        <f t="shared" si="2"/>
        <v>20.36</v>
      </c>
      <c r="J44" s="153">
        <f>ROUND(F44*I44,2)</f>
        <v>0</v>
      </c>
    </row>
    <row r="45" spans="1:10" ht="38.25" hidden="1">
      <c r="A45" s="250" t="s">
        <v>341</v>
      </c>
      <c r="B45" s="222">
        <v>92778</v>
      </c>
      <c r="C45" s="251" t="s">
        <v>64</v>
      </c>
      <c r="D45" s="255" t="s">
        <v>336</v>
      </c>
      <c r="E45" s="222" t="s">
        <v>79</v>
      </c>
      <c r="F45" s="47"/>
      <c r="G45" s="47">
        <f>G34</f>
        <v>14.04</v>
      </c>
      <c r="H45" s="253">
        <f t="shared" si="0"/>
        <v>4.21</v>
      </c>
      <c r="I45" s="220">
        <f t="shared" si="2"/>
        <v>18.25</v>
      </c>
      <c r="J45" s="153">
        <f t="shared" si="1"/>
        <v>0</v>
      </c>
    </row>
    <row r="46" spans="1:10" ht="38.25" hidden="1">
      <c r="A46" s="254" t="s">
        <v>342</v>
      </c>
      <c r="B46" s="222">
        <v>92775</v>
      </c>
      <c r="C46" s="251" t="s">
        <v>64</v>
      </c>
      <c r="D46" s="255" t="s">
        <v>337</v>
      </c>
      <c r="E46" s="222" t="s">
        <v>79</v>
      </c>
      <c r="F46" s="47"/>
      <c r="G46" s="47">
        <f>G35</f>
        <v>17.26</v>
      </c>
      <c r="H46" s="253">
        <f t="shared" si="0"/>
        <v>5.18</v>
      </c>
      <c r="I46" s="220">
        <f t="shared" si="2"/>
        <v>22.44</v>
      </c>
      <c r="J46" s="153">
        <f t="shared" si="1"/>
        <v>0</v>
      </c>
    </row>
    <row r="47" spans="1:10" ht="38.25" hidden="1">
      <c r="A47" s="254" t="s">
        <v>343</v>
      </c>
      <c r="B47" s="222">
        <v>101964</v>
      </c>
      <c r="C47" s="251" t="s">
        <v>64</v>
      </c>
      <c r="D47" s="255" t="s">
        <v>344</v>
      </c>
      <c r="E47" s="222" t="s">
        <v>5</v>
      </c>
      <c r="F47" s="47"/>
      <c r="G47" s="47">
        <v>149.94</v>
      </c>
      <c r="H47" s="253">
        <f t="shared" si="0"/>
        <v>44.98</v>
      </c>
      <c r="I47" s="220">
        <f t="shared" si="2"/>
        <v>194.92</v>
      </c>
      <c r="J47" s="153">
        <f t="shared" si="1"/>
        <v>0</v>
      </c>
    </row>
    <row r="48" spans="1:10" ht="38.25" hidden="1">
      <c r="A48" s="250" t="s">
        <v>345</v>
      </c>
      <c r="B48" s="222">
        <v>92741</v>
      </c>
      <c r="C48" s="251" t="s">
        <v>64</v>
      </c>
      <c r="D48" s="255" t="s">
        <v>346</v>
      </c>
      <c r="E48" s="222" t="s">
        <v>57</v>
      </c>
      <c r="F48" s="47"/>
      <c r="G48" s="47">
        <v>719.52</v>
      </c>
      <c r="H48" s="253">
        <f t="shared" si="0"/>
        <v>215.86</v>
      </c>
      <c r="I48" s="220">
        <f t="shared" si="2"/>
        <v>935.38</v>
      </c>
      <c r="J48" s="153">
        <f t="shared" si="1"/>
        <v>0</v>
      </c>
    </row>
    <row r="49" spans="1:14" ht="42" customHeight="1" hidden="1">
      <c r="A49" s="162" t="s">
        <v>167</v>
      </c>
      <c r="B49" s="40">
        <v>87490</v>
      </c>
      <c r="C49" s="40" t="s">
        <v>64</v>
      </c>
      <c r="D49" s="39" t="s">
        <v>316</v>
      </c>
      <c r="E49" s="5" t="s">
        <v>5</v>
      </c>
      <c r="F49" s="30"/>
      <c r="G49" s="30">
        <v>52.81</v>
      </c>
      <c r="H49" s="26">
        <f>ROUND(0.3*G49,2)</f>
        <v>15.84</v>
      </c>
      <c r="I49" s="220">
        <f>G49+H49</f>
        <v>68.65</v>
      </c>
      <c r="J49" s="153">
        <f>ROUND(F49*I49,2)</f>
        <v>0</v>
      </c>
      <c r="N49" s="221"/>
    </row>
    <row r="50" spans="1:14" ht="12.75">
      <c r="A50" s="269" t="s">
        <v>37</v>
      </c>
      <c r="B50" s="270"/>
      <c r="C50" s="270"/>
      <c r="D50" s="270"/>
      <c r="E50" s="271"/>
      <c r="F50" s="271"/>
      <c r="G50" s="271"/>
      <c r="H50" s="271"/>
      <c r="I50" s="271"/>
      <c r="J50" s="155">
        <f>SUM(J26:J41)</f>
        <v>53635.380000000005</v>
      </c>
      <c r="N50" s="221"/>
    </row>
    <row r="51" spans="1:14" ht="12.75">
      <c r="A51" s="154"/>
      <c r="B51" s="119"/>
      <c r="C51" s="119"/>
      <c r="D51" s="119"/>
      <c r="E51" s="244"/>
      <c r="F51" s="244"/>
      <c r="G51" s="244"/>
      <c r="H51" s="244"/>
      <c r="I51" s="244"/>
      <c r="J51" s="155"/>
      <c r="N51" s="221"/>
    </row>
    <row r="52" spans="1:15" ht="12.75">
      <c r="A52" s="150" t="s">
        <v>166</v>
      </c>
      <c r="B52" s="49"/>
      <c r="C52" s="49"/>
      <c r="D52" s="50" t="s">
        <v>65</v>
      </c>
      <c r="E52" s="50"/>
      <c r="F52" s="51"/>
      <c r="G52" s="51"/>
      <c r="H52" s="51"/>
      <c r="I52" s="51"/>
      <c r="J52" s="151">
        <f>J54</f>
        <v>5610.26</v>
      </c>
      <c r="O52" s="221"/>
    </row>
    <row r="53" spans="1:14" ht="42" customHeight="1">
      <c r="A53" s="162" t="s">
        <v>167</v>
      </c>
      <c r="B53" s="251">
        <v>87490</v>
      </c>
      <c r="C53" s="251" t="s">
        <v>64</v>
      </c>
      <c r="D53" s="255" t="s">
        <v>316</v>
      </c>
      <c r="E53" s="5" t="s">
        <v>5</v>
      </c>
      <c r="F53" s="30">
        <v>80.7</v>
      </c>
      <c r="G53" s="30">
        <v>53.48</v>
      </c>
      <c r="H53" s="253">
        <f>ROUND(0.3*G53,2)</f>
        <v>16.04</v>
      </c>
      <c r="I53" s="220">
        <f>G53+H53</f>
        <v>69.52</v>
      </c>
      <c r="J53" s="153">
        <f>ROUND(F53*I53,2)</f>
        <v>5610.26</v>
      </c>
      <c r="N53" s="221"/>
    </row>
    <row r="54" spans="1:14" ht="12.75">
      <c r="A54" s="277" t="s">
        <v>306</v>
      </c>
      <c r="B54" s="278"/>
      <c r="C54" s="278"/>
      <c r="D54" s="278"/>
      <c r="E54" s="279"/>
      <c r="F54" s="279"/>
      <c r="G54" s="279"/>
      <c r="H54" s="279"/>
      <c r="I54" s="279"/>
      <c r="J54" s="257">
        <f>SUM(J53:J53)</f>
        <v>5610.26</v>
      </c>
      <c r="N54" s="221"/>
    </row>
    <row r="55" spans="1:10" ht="12.75">
      <c r="A55" s="158"/>
      <c r="B55" s="1"/>
      <c r="C55" s="1"/>
      <c r="D55" s="11"/>
      <c r="E55" s="12"/>
      <c r="F55" s="13"/>
      <c r="G55" s="13"/>
      <c r="H55" s="13"/>
      <c r="I55" s="35"/>
      <c r="J55" s="159"/>
    </row>
    <row r="56" spans="1:10" ht="12.75">
      <c r="A56" s="150" t="s">
        <v>38</v>
      </c>
      <c r="B56" s="49"/>
      <c r="C56" s="49"/>
      <c r="D56" s="50" t="s">
        <v>4</v>
      </c>
      <c r="E56" s="50"/>
      <c r="F56" s="51"/>
      <c r="G56" s="51"/>
      <c r="H56" s="51"/>
      <c r="I56" s="51"/>
      <c r="J56" s="151">
        <f>J66</f>
        <v>50120.09</v>
      </c>
    </row>
    <row r="57" spans="1:10" ht="12.75">
      <c r="A57" s="152"/>
      <c r="B57" s="3"/>
      <c r="C57" s="3"/>
      <c r="D57" s="69" t="s">
        <v>307</v>
      </c>
      <c r="E57" s="5"/>
      <c r="F57" s="18"/>
      <c r="G57" s="18"/>
      <c r="H57" s="18"/>
      <c r="I57" s="18"/>
      <c r="J57" s="163"/>
    </row>
    <row r="58" spans="1:10" ht="12.75">
      <c r="A58" s="164" t="s">
        <v>15</v>
      </c>
      <c r="B58" s="40">
        <v>90622</v>
      </c>
      <c r="C58" s="40" t="s">
        <v>315</v>
      </c>
      <c r="D58" s="39" t="s">
        <v>313</v>
      </c>
      <c r="E58" s="5" t="s">
        <v>5</v>
      </c>
      <c r="F58" s="30">
        <v>7</v>
      </c>
      <c r="G58" s="30">
        <v>544.41</v>
      </c>
      <c r="H58" s="26">
        <f>ROUND(0.3*G58,2)</f>
        <v>163.32</v>
      </c>
      <c r="I58" s="220">
        <f>G58+H58</f>
        <v>707.73</v>
      </c>
      <c r="J58" s="153">
        <f>ROUND(F58*I58,2)</f>
        <v>4954.11</v>
      </c>
    </row>
    <row r="59" spans="1:10" ht="12.75">
      <c r="A59" s="164" t="s">
        <v>81</v>
      </c>
      <c r="B59" s="63">
        <v>90622</v>
      </c>
      <c r="C59" s="40" t="s">
        <v>315</v>
      </c>
      <c r="D59" s="39" t="s">
        <v>314</v>
      </c>
      <c r="E59" s="5" t="s">
        <v>5</v>
      </c>
      <c r="F59" s="30">
        <v>4</v>
      </c>
      <c r="G59" s="30">
        <v>544.41</v>
      </c>
      <c r="H59" s="26">
        <f>ROUND(0.3*G59,2)</f>
        <v>163.32</v>
      </c>
      <c r="I59" s="220">
        <f>G59+H59</f>
        <v>707.73</v>
      </c>
      <c r="J59" s="153">
        <f>ROUND(F59*I59,2)</f>
        <v>2830.92</v>
      </c>
    </row>
    <row r="60" spans="1:10" ht="12.75">
      <c r="A60" s="152"/>
      <c r="B60" s="40"/>
      <c r="C60" s="4"/>
      <c r="D60" s="41" t="s">
        <v>319</v>
      </c>
      <c r="E60" s="5"/>
      <c r="F60" s="30"/>
      <c r="G60" s="30"/>
      <c r="H60" s="26"/>
      <c r="I60" s="18"/>
      <c r="J60" s="153"/>
    </row>
    <row r="61" spans="1:10" ht="51">
      <c r="A61" s="164" t="s">
        <v>168</v>
      </c>
      <c r="B61" s="40">
        <v>102363</v>
      </c>
      <c r="C61" s="4" t="s">
        <v>64</v>
      </c>
      <c r="D61" s="39" t="s">
        <v>318</v>
      </c>
      <c r="E61" s="5" t="s">
        <v>5</v>
      </c>
      <c r="F61" s="30">
        <v>172.62</v>
      </c>
      <c r="G61" s="30">
        <v>188.65</v>
      </c>
      <c r="H61" s="26">
        <f>ROUND(0.3*G61,2)</f>
        <v>56.6</v>
      </c>
      <c r="I61" s="220">
        <f>G61+H61</f>
        <v>245.25</v>
      </c>
      <c r="J61" s="153">
        <f>ROUND(F61*I61,2)</f>
        <v>42335.06</v>
      </c>
    </row>
    <row r="62" spans="1:10" ht="12.75" hidden="1">
      <c r="A62" s="165"/>
      <c r="B62" s="40"/>
      <c r="C62" s="40"/>
      <c r="D62" s="67" t="s">
        <v>196</v>
      </c>
      <c r="E62" s="67"/>
      <c r="F62" s="67"/>
      <c r="G62" s="67"/>
      <c r="H62" s="26"/>
      <c r="I62" s="76"/>
      <c r="J62" s="153"/>
    </row>
    <row r="63" spans="1:10" ht="12.75" hidden="1">
      <c r="A63" s="164" t="s">
        <v>169</v>
      </c>
      <c r="B63" s="40">
        <v>94559</v>
      </c>
      <c r="C63" s="40" t="s">
        <v>64</v>
      </c>
      <c r="D63" s="39" t="s">
        <v>197</v>
      </c>
      <c r="E63" s="5" t="s">
        <v>5</v>
      </c>
      <c r="F63" s="30">
        <v>0</v>
      </c>
      <c r="G63" s="30">
        <v>448.75</v>
      </c>
      <c r="H63" s="26">
        <f>0.3*G63</f>
        <v>134.625</v>
      </c>
      <c r="I63" s="34">
        <f>G63+H63</f>
        <v>583.375</v>
      </c>
      <c r="J63" s="153">
        <f>F63*I63</f>
        <v>0</v>
      </c>
    </row>
    <row r="64" spans="1:10" ht="12.75" hidden="1">
      <c r="A64" s="164" t="s">
        <v>170</v>
      </c>
      <c r="B64" s="40">
        <v>94562</v>
      </c>
      <c r="C64" s="40" t="s">
        <v>64</v>
      </c>
      <c r="D64" s="39" t="s">
        <v>198</v>
      </c>
      <c r="E64" s="5" t="s">
        <v>5</v>
      </c>
      <c r="F64" s="33">
        <v>0</v>
      </c>
      <c r="G64" s="33">
        <v>418.54</v>
      </c>
      <c r="H64" s="26">
        <f>0.3*G64</f>
        <v>125.562</v>
      </c>
      <c r="I64" s="34">
        <f>G64+H64</f>
        <v>544.102</v>
      </c>
      <c r="J64" s="153">
        <f>F64*I64</f>
        <v>0</v>
      </c>
    </row>
    <row r="65" spans="1:10" ht="12.75" hidden="1">
      <c r="A65" s="164" t="s">
        <v>171</v>
      </c>
      <c r="B65" s="40">
        <v>94560</v>
      </c>
      <c r="C65" s="40" t="s">
        <v>64</v>
      </c>
      <c r="D65" s="39" t="s">
        <v>199</v>
      </c>
      <c r="E65" s="5" t="s">
        <v>5</v>
      </c>
      <c r="F65" s="33">
        <v>0</v>
      </c>
      <c r="G65" s="33">
        <v>397.64</v>
      </c>
      <c r="H65" s="26">
        <f>0.3*G65</f>
        <v>119.29199999999999</v>
      </c>
      <c r="I65" s="34">
        <f>G65+H65</f>
        <v>516.932</v>
      </c>
      <c r="J65" s="153">
        <f>F65*I65</f>
        <v>0</v>
      </c>
    </row>
    <row r="66" spans="1:10" ht="12.75">
      <c r="A66" s="269" t="s">
        <v>39</v>
      </c>
      <c r="B66" s="270"/>
      <c r="C66" s="270"/>
      <c r="D66" s="270"/>
      <c r="E66" s="271"/>
      <c r="F66" s="271"/>
      <c r="G66" s="271"/>
      <c r="H66" s="271"/>
      <c r="I66" s="271"/>
      <c r="J66" s="155">
        <f>SUM(J58:J65)</f>
        <v>50120.09</v>
      </c>
    </row>
    <row r="67" spans="1:10" ht="12.75" hidden="1">
      <c r="A67" s="158"/>
      <c r="B67" s="1"/>
      <c r="C67" s="1"/>
      <c r="D67" s="11"/>
      <c r="E67" s="12"/>
      <c r="F67" s="13"/>
      <c r="G67" s="13"/>
      <c r="H67" s="13"/>
      <c r="I67" s="35"/>
      <c r="J67" s="159"/>
    </row>
    <row r="68" spans="1:10" ht="12.75" hidden="1">
      <c r="A68" s="150" t="s">
        <v>40</v>
      </c>
      <c r="B68" s="49"/>
      <c r="C68" s="49"/>
      <c r="D68" s="50" t="s">
        <v>68</v>
      </c>
      <c r="E68" s="50"/>
      <c r="F68" s="51"/>
      <c r="G68" s="51"/>
      <c r="H68" s="51"/>
      <c r="I68" s="51"/>
      <c r="J68" s="151">
        <f>J73</f>
        <v>0</v>
      </c>
    </row>
    <row r="69" spans="1:10" ht="38.25" hidden="1">
      <c r="A69" s="164" t="s">
        <v>16</v>
      </c>
      <c r="B69" s="4">
        <v>92539</v>
      </c>
      <c r="C69" s="4" t="s">
        <v>64</v>
      </c>
      <c r="D69" s="39" t="s">
        <v>237</v>
      </c>
      <c r="E69" s="5" t="s">
        <v>5</v>
      </c>
      <c r="F69" s="30">
        <v>0</v>
      </c>
      <c r="G69" s="30">
        <v>49.45</v>
      </c>
      <c r="H69" s="26">
        <f>0.3*G69</f>
        <v>14.835</v>
      </c>
      <c r="I69" s="34">
        <f>G69+H69</f>
        <v>64.285</v>
      </c>
      <c r="J69" s="153">
        <f>F69*I69</f>
        <v>0</v>
      </c>
    </row>
    <row r="70" spans="1:10" ht="12.75" hidden="1">
      <c r="A70" s="164" t="s">
        <v>17</v>
      </c>
      <c r="B70" s="4">
        <v>55960</v>
      </c>
      <c r="C70" s="4" t="s">
        <v>64</v>
      </c>
      <c r="D70" s="39" t="s">
        <v>128</v>
      </c>
      <c r="E70" s="5" t="s">
        <v>5</v>
      </c>
      <c r="F70" s="30">
        <v>0</v>
      </c>
      <c r="G70" s="30">
        <v>4.4</v>
      </c>
      <c r="H70" s="26">
        <f>0.3*G70</f>
        <v>1.32</v>
      </c>
      <c r="I70" s="34">
        <f>G70+H70</f>
        <v>5.720000000000001</v>
      </c>
      <c r="J70" s="153">
        <f>F70*I70</f>
        <v>0</v>
      </c>
    </row>
    <row r="71" spans="1:10" ht="25.5" hidden="1">
      <c r="A71" s="164" t="s">
        <v>18</v>
      </c>
      <c r="B71" s="40">
        <v>94195</v>
      </c>
      <c r="C71" s="40" t="s">
        <v>64</v>
      </c>
      <c r="D71" s="39" t="s">
        <v>238</v>
      </c>
      <c r="E71" s="5" t="s">
        <v>5</v>
      </c>
      <c r="F71" s="30">
        <v>0</v>
      </c>
      <c r="G71" s="30">
        <v>18.2</v>
      </c>
      <c r="H71" s="26">
        <f>0.3*G71</f>
        <v>5.46</v>
      </c>
      <c r="I71" s="34">
        <f>G71+H71</f>
        <v>23.66</v>
      </c>
      <c r="J71" s="153">
        <f>F71*I71</f>
        <v>0</v>
      </c>
    </row>
    <row r="72" spans="1:10" ht="12.75" hidden="1">
      <c r="A72" s="164" t="s">
        <v>19</v>
      </c>
      <c r="B72" s="40">
        <v>94219</v>
      </c>
      <c r="C72" s="40" t="s">
        <v>64</v>
      </c>
      <c r="D72" s="39" t="s">
        <v>67</v>
      </c>
      <c r="E72" s="5" t="s">
        <v>1</v>
      </c>
      <c r="F72" s="30">
        <v>0</v>
      </c>
      <c r="G72" s="30">
        <v>22.78</v>
      </c>
      <c r="H72" s="26">
        <f>0.3*G72</f>
        <v>6.8340000000000005</v>
      </c>
      <c r="I72" s="34">
        <f>G72+H72</f>
        <v>29.614</v>
      </c>
      <c r="J72" s="153">
        <f>F72*I72</f>
        <v>0</v>
      </c>
    </row>
    <row r="73" spans="1:10" ht="24" customHeight="1" hidden="1">
      <c r="A73" s="269" t="s">
        <v>41</v>
      </c>
      <c r="B73" s="270"/>
      <c r="C73" s="270"/>
      <c r="D73" s="270"/>
      <c r="E73" s="270"/>
      <c r="F73" s="270"/>
      <c r="G73" s="270"/>
      <c r="H73" s="270"/>
      <c r="I73" s="270"/>
      <c r="J73" s="155">
        <f>SUM(J69:J72)</f>
        <v>0</v>
      </c>
    </row>
    <row r="74" spans="1:10" ht="12.75" hidden="1">
      <c r="A74" s="158"/>
      <c r="B74" s="1"/>
      <c r="C74" s="1"/>
      <c r="D74" s="11"/>
      <c r="E74" s="12"/>
      <c r="F74" s="13"/>
      <c r="G74" s="13"/>
      <c r="H74" s="13"/>
      <c r="I74" s="35"/>
      <c r="J74" s="159"/>
    </row>
    <row r="75" spans="1:10" ht="12.75">
      <c r="A75" s="150" t="s">
        <v>40</v>
      </c>
      <c r="B75" s="49"/>
      <c r="C75" s="49"/>
      <c r="D75" s="50" t="s">
        <v>125</v>
      </c>
      <c r="E75" s="50"/>
      <c r="F75" s="51"/>
      <c r="G75" s="51"/>
      <c r="H75" s="51"/>
      <c r="I75" s="51"/>
      <c r="J75" s="151">
        <f>J77</f>
        <v>2831.35</v>
      </c>
    </row>
    <row r="76" spans="1:10" ht="12.75">
      <c r="A76" s="157" t="s">
        <v>16</v>
      </c>
      <c r="B76" s="40">
        <v>98557</v>
      </c>
      <c r="C76" s="40" t="s">
        <v>64</v>
      </c>
      <c r="D76" s="39" t="s">
        <v>66</v>
      </c>
      <c r="E76" s="44" t="s">
        <v>5</v>
      </c>
      <c r="F76" s="47">
        <v>66.73</v>
      </c>
      <c r="G76" s="84">
        <v>32.64</v>
      </c>
      <c r="H76" s="26">
        <f>ROUND(0.3*G76,2)</f>
        <v>9.79</v>
      </c>
      <c r="I76" s="220">
        <f>G76+H76</f>
        <v>42.43</v>
      </c>
      <c r="J76" s="153">
        <f>ROUND(F76*I76,2)</f>
        <v>2831.35</v>
      </c>
    </row>
    <row r="77" spans="1:10" ht="12.75">
      <c r="A77" s="269" t="s">
        <v>41</v>
      </c>
      <c r="B77" s="270"/>
      <c r="C77" s="270"/>
      <c r="D77" s="270"/>
      <c r="E77" s="270"/>
      <c r="F77" s="270"/>
      <c r="G77" s="270"/>
      <c r="H77" s="270"/>
      <c r="I77" s="270"/>
      <c r="J77" s="155">
        <f>SUM(J76:J76)</f>
        <v>2831.35</v>
      </c>
    </row>
    <row r="78" spans="1:10" ht="12.75">
      <c r="A78" s="166"/>
      <c r="B78" s="43"/>
      <c r="C78" s="43"/>
      <c r="D78" s="43"/>
      <c r="E78" s="43"/>
      <c r="F78" s="43"/>
      <c r="G78" s="43"/>
      <c r="H78" s="43"/>
      <c r="I78" s="43"/>
      <c r="J78" s="167"/>
    </row>
    <row r="79" spans="1:10" ht="12.75">
      <c r="A79" s="150" t="s">
        <v>42</v>
      </c>
      <c r="B79" s="49"/>
      <c r="C79" s="49"/>
      <c r="D79" s="50" t="s">
        <v>69</v>
      </c>
      <c r="E79" s="50"/>
      <c r="F79" s="51"/>
      <c r="G79" s="51"/>
      <c r="H79" s="51"/>
      <c r="I79" s="51"/>
      <c r="J79" s="151">
        <f>J84</f>
        <v>8283.050000000001</v>
      </c>
    </row>
    <row r="80" spans="1:10" ht="18.75" customHeight="1">
      <c r="A80" s="164" t="s">
        <v>20</v>
      </c>
      <c r="B80" s="37">
        <v>87879</v>
      </c>
      <c r="C80" s="78" t="s">
        <v>64</v>
      </c>
      <c r="D80" s="14" t="s">
        <v>62</v>
      </c>
      <c r="E80" s="15" t="s">
        <v>5</v>
      </c>
      <c r="F80" s="30">
        <f>F53*2</f>
        <v>161.4</v>
      </c>
      <c r="G80" s="33">
        <v>3.48</v>
      </c>
      <c r="H80" s="26">
        <f>ROUND(0.3*G80,2)</f>
        <v>1.04</v>
      </c>
      <c r="I80" s="34">
        <f>G80+H80</f>
        <v>4.52</v>
      </c>
      <c r="J80" s="153">
        <f>ROUND(F80*I80,2)</f>
        <v>729.53</v>
      </c>
    </row>
    <row r="81" spans="1:10" ht="27.75" customHeight="1" hidden="1">
      <c r="A81" s="164" t="s">
        <v>309</v>
      </c>
      <c r="B81" s="28">
        <v>87527</v>
      </c>
      <c r="C81" s="78" t="s">
        <v>64</v>
      </c>
      <c r="D81" s="27" t="s">
        <v>63</v>
      </c>
      <c r="E81" s="29" t="s">
        <v>5</v>
      </c>
      <c r="F81" s="30"/>
      <c r="G81" s="30">
        <v>26.9</v>
      </c>
      <c r="H81" s="26">
        <f>ROUND(0.3*G81,2)</f>
        <v>8.07</v>
      </c>
      <c r="I81" s="34">
        <f>G81+H81</f>
        <v>34.97</v>
      </c>
      <c r="J81" s="153">
        <f>ROUND(F81*I81,2)</f>
        <v>0</v>
      </c>
    </row>
    <row r="82" spans="1:10" ht="30" customHeight="1">
      <c r="A82" s="164" t="s">
        <v>309</v>
      </c>
      <c r="B82" s="28">
        <v>87529</v>
      </c>
      <c r="C82" s="78" t="s">
        <v>64</v>
      </c>
      <c r="D82" s="27" t="s">
        <v>129</v>
      </c>
      <c r="E82" s="29" t="s">
        <v>5</v>
      </c>
      <c r="F82" s="30">
        <f>F80</f>
        <v>161.4</v>
      </c>
      <c r="G82" s="30">
        <v>36</v>
      </c>
      <c r="H82" s="26">
        <f>ROUND(0.3*G82,2)</f>
        <v>10.8</v>
      </c>
      <c r="I82" s="34">
        <f>G82+H82</f>
        <v>46.8</v>
      </c>
      <c r="J82" s="153">
        <f>ROUND(F82*I82,2)</f>
        <v>7553.52</v>
      </c>
    </row>
    <row r="83" spans="1:10" ht="30" customHeight="1" hidden="1">
      <c r="A83" s="164" t="s">
        <v>310</v>
      </c>
      <c r="B83" s="28">
        <v>87268</v>
      </c>
      <c r="C83" s="78" t="s">
        <v>64</v>
      </c>
      <c r="D83" s="27" t="s">
        <v>304</v>
      </c>
      <c r="E83" s="29" t="s">
        <v>5</v>
      </c>
      <c r="F83" s="30">
        <f>F81</f>
        <v>0</v>
      </c>
      <c r="G83" s="31">
        <v>48.85</v>
      </c>
      <c r="H83" s="26">
        <f>0.3*G83</f>
        <v>14.655</v>
      </c>
      <c r="I83" s="34">
        <f>G83+H83</f>
        <v>63.505</v>
      </c>
      <c r="J83" s="153">
        <f>F83*I83</f>
        <v>0</v>
      </c>
    </row>
    <row r="84" spans="1:10" ht="12.75">
      <c r="A84" s="269" t="s">
        <v>43</v>
      </c>
      <c r="B84" s="270"/>
      <c r="C84" s="270"/>
      <c r="D84" s="270"/>
      <c r="E84" s="270"/>
      <c r="F84" s="270"/>
      <c r="G84" s="270"/>
      <c r="H84" s="270"/>
      <c r="I84" s="270"/>
      <c r="J84" s="155">
        <f>SUM(J80:J83)</f>
        <v>8283.050000000001</v>
      </c>
    </row>
    <row r="85" spans="1:10" ht="12.75">
      <c r="A85" s="166"/>
      <c r="B85" s="43"/>
      <c r="C85" s="43"/>
      <c r="D85" s="43"/>
      <c r="E85" s="43"/>
      <c r="F85" s="43"/>
      <c r="G85" s="43"/>
      <c r="H85" s="43"/>
      <c r="I85" s="43"/>
      <c r="J85" s="167"/>
    </row>
    <row r="86" spans="1:10" ht="12.75">
      <c r="A86" s="150" t="s">
        <v>44</v>
      </c>
      <c r="B86" s="49"/>
      <c r="C86" s="49"/>
      <c r="D86" s="50" t="s">
        <v>6</v>
      </c>
      <c r="E86" s="50"/>
      <c r="F86" s="51"/>
      <c r="G86" s="51"/>
      <c r="H86" s="51"/>
      <c r="I86" s="51"/>
      <c r="J86" s="151">
        <f>J92</f>
        <v>6548.78</v>
      </c>
    </row>
    <row r="87" spans="1:10" ht="12.75">
      <c r="A87" s="156" t="s">
        <v>21</v>
      </c>
      <c r="B87" s="40">
        <v>88485</v>
      </c>
      <c r="C87" s="78" t="s">
        <v>64</v>
      </c>
      <c r="D87" s="39" t="s">
        <v>130</v>
      </c>
      <c r="E87" s="29" t="s">
        <v>5</v>
      </c>
      <c r="F87" s="87">
        <f>F82</f>
        <v>161.4</v>
      </c>
      <c r="G87" s="87">
        <v>2.1</v>
      </c>
      <c r="H87" s="26">
        <f>ROUND(0.3*G87,2)</f>
        <v>0.63</v>
      </c>
      <c r="I87" s="34">
        <f>G87+H87</f>
        <v>2.73</v>
      </c>
      <c r="J87" s="153">
        <f>ROUND(F87*I87,2)</f>
        <v>440.62</v>
      </c>
    </row>
    <row r="88" spans="1:10" ht="12.75">
      <c r="A88" s="156" t="s">
        <v>172</v>
      </c>
      <c r="B88" s="40">
        <v>96130</v>
      </c>
      <c r="C88" s="78" t="s">
        <v>64</v>
      </c>
      <c r="D88" s="39" t="s">
        <v>239</v>
      </c>
      <c r="E88" s="29" t="s">
        <v>5</v>
      </c>
      <c r="F88" s="87">
        <f>F87</f>
        <v>161.4</v>
      </c>
      <c r="G88" s="87">
        <v>13.77</v>
      </c>
      <c r="H88" s="26">
        <f>ROUND(0.3*G88,2)</f>
        <v>4.13</v>
      </c>
      <c r="I88" s="34">
        <f>G88+H88</f>
        <v>17.9</v>
      </c>
      <c r="J88" s="153">
        <f>ROUND(F88*I88,2)</f>
        <v>2889.06</v>
      </c>
    </row>
    <row r="89" spans="1:10" ht="16.5" customHeight="1">
      <c r="A89" s="156" t="s">
        <v>173</v>
      </c>
      <c r="B89" s="40">
        <v>95626</v>
      </c>
      <c r="C89" s="78" t="s">
        <v>64</v>
      </c>
      <c r="D89" s="39" t="s">
        <v>131</v>
      </c>
      <c r="E89" s="29" t="s">
        <v>5</v>
      </c>
      <c r="F89" s="197">
        <f>F87</f>
        <v>161.4</v>
      </c>
      <c r="G89" s="30">
        <v>13.01</v>
      </c>
      <c r="H89" s="26">
        <f>ROUND(0.3*G89,2)</f>
        <v>3.9</v>
      </c>
      <c r="I89" s="34">
        <f>G89+H89</f>
        <v>16.91</v>
      </c>
      <c r="J89" s="153">
        <f>ROUND(F89*I89,2)</f>
        <v>2729.27</v>
      </c>
    </row>
    <row r="90" spans="1:10" ht="31.5" customHeight="1">
      <c r="A90" s="156" t="s">
        <v>174</v>
      </c>
      <c r="B90" s="40">
        <v>100734</v>
      </c>
      <c r="C90" s="78" t="s">
        <v>64</v>
      </c>
      <c r="D90" s="39" t="s">
        <v>317</v>
      </c>
      <c r="E90" s="29" t="s">
        <v>5</v>
      </c>
      <c r="F90" s="31">
        <v>34.35</v>
      </c>
      <c r="G90" s="31">
        <v>10.97</v>
      </c>
      <c r="H90" s="26">
        <f>ROUND(0.3*G90,2)</f>
        <v>3.29</v>
      </c>
      <c r="I90" s="34">
        <f>G90+H90</f>
        <v>14.260000000000002</v>
      </c>
      <c r="J90" s="153">
        <f>ROUND(F90*I90,2)</f>
        <v>489.83</v>
      </c>
    </row>
    <row r="91" spans="1:10" ht="12" customHeight="1" hidden="1">
      <c r="A91" s="156" t="s">
        <v>308</v>
      </c>
      <c r="B91" s="40" t="s">
        <v>117</v>
      </c>
      <c r="C91" s="78" t="s">
        <v>64</v>
      </c>
      <c r="D91" s="39" t="s">
        <v>132</v>
      </c>
      <c r="E91" s="5" t="s">
        <v>5</v>
      </c>
      <c r="F91" s="31">
        <v>0</v>
      </c>
      <c r="G91" s="31">
        <v>16.91</v>
      </c>
      <c r="H91" s="26">
        <f>0.3*G91</f>
        <v>5.0729999999999995</v>
      </c>
      <c r="I91" s="34">
        <f>G91+H91</f>
        <v>21.983</v>
      </c>
      <c r="J91" s="153">
        <f>F91*I91</f>
        <v>0</v>
      </c>
    </row>
    <row r="92" spans="1:10" ht="12.75">
      <c r="A92" s="269" t="s">
        <v>45</v>
      </c>
      <c r="B92" s="270"/>
      <c r="C92" s="270"/>
      <c r="D92" s="270"/>
      <c r="E92" s="270"/>
      <c r="F92" s="270"/>
      <c r="G92" s="270"/>
      <c r="H92" s="270"/>
      <c r="I92" s="270"/>
      <c r="J92" s="155">
        <f>SUM(J87:J91)</f>
        <v>6548.78</v>
      </c>
    </row>
    <row r="93" spans="1:10" ht="12.75" hidden="1">
      <c r="A93" s="154"/>
      <c r="B93" s="119"/>
      <c r="C93" s="119"/>
      <c r="D93" s="119"/>
      <c r="E93" s="119"/>
      <c r="F93" s="119"/>
      <c r="G93" s="119"/>
      <c r="H93" s="119"/>
      <c r="I93" s="119"/>
      <c r="J93" s="155"/>
    </row>
    <row r="94" spans="1:10" ht="12.75" hidden="1">
      <c r="A94" s="150" t="s">
        <v>48</v>
      </c>
      <c r="B94" s="49"/>
      <c r="C94" s="49"/>
      <c r="D94" s="50" t="s">
        <v>135</v>
      </c>
      <c r="E94" s="50"/>
      <c r="F94" s="51"/>
      <c r="G94" s="51"/>
      <c r="H94" s="51"/>
      <c r="I94" s="51"/>
      <c r="J94" s="151">
        <f>J96</f>
        <v>0</v>
      </c>
    </row>
    <row r="95" spans="1:10" ht="28.5" customHeight="1" hidden="1">
      <c r="A95" s="168" t="s">
        <v>23</v>
      </c>
      <c r="B95" s="78">
        <v>96116</v>
      </c>
      <c r="C95" s="78" t="s">
        <v>64</v>
      </c>
      <c r="D95" s="120" t="s">
        <v>200</v>
      </c>
      <c r="E95" s="78" t="s">
        <v>5</v>
      </c>
      <c r="F95" s="47">
        <v>0</v>
      </c>
      <c r="G95" s="47">
        <v>42.17</v>
      </c>
      <c r="H95" s="121">
        <f>0.3*G95</f>
        <v>12.651</v>
      </c>
      <c r="I95" s="122">
        <f>G95+H95</f>
        <v>54.821</v>
      </c>
      <c r="J95" s="153">
        <f>F95*I95</f>
        <v>0</v>
      </c>
    </row>
    <row r="96" spans="1:10" ht="12.75" hidden="1">
      <c r="A96" s="269" t="s">
        <v>49</v>
      </c>
      <c r="B96" s="270"/>
      <c r="C96" s="270"/>
      <c r="D96" s="270"/>
      <c r="E96" s="270"/>
      <c r="F96" s="270"/>
      <c r="G96" s="270"/>
      <c r="H96" s="270"/>
      <c r="I96" s="270"/>
      <c r="J96" s="169">
        <f>SUM(J95:J95)</f>
        <v>0</v>
      </c>
    </row>
    <row r="97" spans="1:10" ht="12.75" hidden="1">
      <c r="A97" s="166"/>
      <c r="B97" s="43"/>
      <c r="C97" s="43"/>
      <c r="D97" s="43"/>
      <c r="E97" s="43"/>
      <c r="F97" s="43"/>
      <c r="G97" s="43"/>
      <c r="H97" s="43"/>
      <c r="I97" s="43"/>
      <c r="J97" s="167"/>
    </row>
    <row r="98" spans="1:10" ht="12.75" hidden="1">
      <c r="A98" s="150" t="s">
        <v>50</v>
      </c>
      <c r="B98" s="49"/>
      <c r="C98" s="49"/>
      <c r="D98" s="50" t="s">
        <v>73</v>
      </c>
      <c r="E98" s="50"/>
      <c r="F98" s="51"/>
      <c r="G98" s="51"/>
      <c r="H98" s="51"/>
      <c r="I98" s="51"/>
      <c r="J98" s="151">
        <f>J114</f>
        <v>0</v>
      </c>
    </row>
    <row r="99" spans="1:10" ht="12.75" hidden="1">
      <c r="A99" s="164" t="s">
        <v>24</v>
      </c>
      <c r="B99" s="48">
        <v>89987</v>
      </c>
      <c r="C99" s="48" t="s">
        <v>64</v>
      </c>
      <c r="D99" s="42" t="s">
        <v>241</v>
      </c>
      <c r="E99" s="78" t="s">
        <v>2</v>
      </c>
      <c r="F99" s="79"/>
      <c r="G99" s="79">
        <v>71.96</v>
      </c>
      <c r="H99" s="26">
        <f>0.3*G99</f>
        <v>21.587999999999997</v>
      </c>
      <c r="I99" s="34">
        <f>G99+H99</f>
        <v>93.54799999999999</v>
      </c>
      <c r="J99" s="153">
        <f>F99*I99</f>
        <v>0</v>
      </c>
    </row>
    <row r="100" spans="1:10" ht="12.75" hidden="1">
      <c r="A100" s="164" t="s">
        <v>25</v>
      </c>
      <c r="B100" s="48">
        <v>89985</v>
      </c>
      <c r="C100" s="48" t="s">
        <v>64</v>
      </c>
      <c r="D100" s="42" t="s">
        <v>240</v>
      </c>
      <c r="E100" s="78" t="s">
        <v>2</v>
      </c>
      <c r="F100" s="79"/>
      <c r="G100" s="79">
        <v>68.39</v>
      </c>
      <c r="H100" s="26">
        <f>0.3*G100</f>
        <v>20.517</v>
      </c>
      <c r="I100" s="34">
        <f>G100+H100</f>
        <v>88.907</v>
      </c>
      <c r="J100" s="153">
        <f>F100*I100</f>
        <v>0</v>
      </c>
    </row>
    <row r="101" spans="1:10" ht="25.5" hidden="1">
      <c r="A101" s="164" t="s">
        <v>175</v>
      </c>
      <c r="B101" s="48">
        <v>40729</v>
      </c>
      <c r="C101" s="48" t="s">
        <v>64</v>
      </c>
      <c r="D101" s="42" t="s">
        <v>242</v>
      </c>
      <c r="E101" s="78" t="s">
        <v>2</v>
      </c>
      <c r="F101" s="79"/>
      <c r="G101" s="79">
        <v>201.21</v>
      </c>
      <c r="H101" s="26">
        <f>0.3*G101</f>
        <v>60.363</v>
      </c>
      <c r="I101" s="34">
        <f>G101+H101</f>
        <v>261.573</v>
      </c>
      <c r="J101" s="153">
        <f>F101*I101</f>
        <v>0</v>
      </c>
    </row>
    <row r="102" spans="1:10" ht="12.75" hidden="1">
      <c r="A102" s="164" t="s">
        <v>176</v>
      </c>
      <c r="B102" s="78">
        <v>89402</v>
      </c>
      <c r="C102" s="78" t="s">
        <v>64</v>
      </c>
      <c r="D102" s="42" t="s">
        <v>82</v>
      </c>
      <c r="E102" s="78" t="s">
        <v>1</v>
      </c>
      <c r="F102" s="79"/>
      <c r="G102" s="79">
        <v>7.1</v>
      </c>
      <c r="H102" s="26">
        <f aca="true" t="shared" si="3" ref="H102:H113">0.3*G102</f>
        <v>2.13</v>
      </c>
      <c r="I102" s="34">
        <f aca="true" t="shared" si="4" ref="I102:I113">G102+H102</f>
        <v>9.23</v>
      </c>
      <c r="J102" s="153">
        <f aca="true" t="shared" si="5" ref="J102:J113">F102*I102</f>
        <v>0</v>
      </c>
    </row>
    <row r="103" spans="1:10" ht="12.75" hidden="1">
      <c r="A103" s="164" t="s">
        <v>177</v>
      </c>
      <c r="B103" s="78">
        <v>89449</v>
      </c>
      <c r="C103" s="78" t="s">
        <v>64</v>
      </c>
      <c r="D103" s="42" t="s">
        <v>120</v>
      </c>
      <c r="E103" s="78" t="s">
        <v>1</v>
      </c>
      <c r="F103" s="79"/>
      <c r="G103" s="79">
        <v>13.44</v>
      </c>
      <c r="H103" s="26">
        <f t="shared" si="3"/>
        <v>4.032</v>
      </c>
      <c r="I103" s="34">
        <f t="shared" si="4"/>
        <v>17.472</v>
      </c>
      <c r="J103" s="153">
        <f t="shared" si="5"/>
        <v>0</v>
      </c>
    </row>
    <row r="104" spans="1:10" ht="12.75" hidden="1">
      <c r="A104" s="164" t="s">
        <v>178</v>
      </c>
      <c r="B104" s="78">
        <v>89451</v>
      </c>
      <c r="C104" s="78" t="s">
        <v>64</v>
      </c>
      <c r="D104" s="42" t="s">
        <v>243</v>
      </c>
      <c r="E104" s="78" t="s">
        <v>1</v>
      </c>
      <c r="F104" s="79"/>
      <c r="G104" s="79">
        <v>28.68</v>
      </c>
      <c r="H104" s="26">
        <f>0.3*G104</f>
        <v>8.604</v>
      </c>
      <c r="I104" s="34">
        <f>G104+H104</f>
        <v>37.284</v>
      </c>
      <c r="J104" s="153">
        <f>F104*I104</f>
        <v>0</v>
      </c>
    </row>
    <row r="105" spans="1:10" ht="12.75" hidden="1">
      <c r="A105" s="164" t="s">
        <v>179</v>
      </c>
      <c r="B105" s="78">
        <v>89362</v>
      </c>
      <c r="C105" s="78" t="s">
        <v>64</v>
      </c>
      <c r="D105" s="61" t="s">
        <v>105</v>
      </c>
      <c r="E105" s="48" t="s">
        <v>2</v>
      </c>
      <c r="F105" s="79"/>
      <c r="G105" s="79">
        <v>5.93</v>
      </c>
      <c r="H105" s="26">
        <f t="shared" si="3"/>
        <v>1.779</v>
      </c>
      <c r="I105" s="34">
        <f t="shared" si="4"/>
        <v>7.709</v>
      </c>
      <c r="J105" s="153">
        <f t="shared" si="5"/>
        <v>0</v>
      </c>
    </row>
    <row r="106" spans="1:10" ht="12.75" hidden="1">
      <c r="A106" s="164" t="s">
        <v>180</v>
      </c>
      <c r="B106" s="78">
        <v>89501</v>
      </c>
      <c r="C106" s="78" t="s">
        <v>64</v>
      </c>
      <c r="D106" s="61" t="s">
        <v>244</v>
      </c>
      <c r="E106" s="48" t="s">
        <v>2</v>
      </c>
      <c r="F106" s="79"/>
      <c r="G106" s="79">
        <v>9.64</v>
      </c>
      <c r="H106" s="26">
        <f>0.3*G106</f>
        <v>2.892</v>
      </c>
      <c r="I106" s="34">
        <f>G106+H106</f>
        <v>12.532</v>
      </c>
      <c r="J106" s="153">
        <f>F106*I106</f>
        <v>0</v>
      </c>
    </row>
    <row r="107" spans="1:10" ht="12.75" hidden="1">
      <c r="A107" s="164" t="s">
        <v>249</v>
      </c>
      <c r="B107" s="78">
        <v>89363</v>
      </c>
      <c r="C107" s="78" t="s">
        <v>64</v>
      </c>
      <c r="D107" s="61" t="s">
        <v>201</v>
      </c>
      <c r="E107" s="48" t="s">
        <v>2</v>
      </c>
      <c r="F107" s="79"/>
      <c r="G107" s="79">
        <v>6.4</v>
      </c>
      <c r="H107" s="26">
        <f t="shared" si="3"/>
        <v>1.92</v>
      </c>
      <c r="I107" s="34">
        <f t="shared" si="4"/>
        <v>8.32</v>
      </c>
      <c r="J107" s="153">
        <f t="shared" si="5"/>
        <v>0</v>
      </c>
    </row>
    <row r="108" spans="1:10" ht="12.75" hidden="1">
      <c r="A108" s="164" t="s">
        <v>250</v>
      </c>
      <c r="B108" s="78">
        <v>90375</v>
      </c>
      <c r="C108" s="78" t="s">
        <v>64</v>
      </c>
      <c r="D108" s="61" t="s">
        <v>202</v>
      </c>
      <c r="E108" s="48" t="s">
        <v>2</v>
      </c>
      <c r="F108" s="79"/>
      <c r="G108" s="79">
        <v>6.19</v>
      </c>
      <c r="H108" s="26">
        <f t="shared" si="3"/>
        <v>1.857</v>
      </c>
      <c r="I108" s="34">
        <f t="shared" si="4"/>
        <v>8.047</v>
      </c>
      <c r="J108" s="153">
        <f t="shared" si="5"/>
        <v>0</v>
      </c>
    </row>
    <row r="109" spans="1:10" ht="12.75" hidden="1">
      <c r="A109" s="164" t="s">
        <v>251</v>
      </c>
      <c r="B109" s="78">
        <v>89395</v>
      </c>
      <c r="C109" s="78" t="s">
        <v>64</v>
      </c>
      <c r="D109" s="61" t="s">
        <v>245</v>
      </c>
      <c r="E109" s="48" t="s">
        <v>2</v>
      </c>
      <c r="F109" s="79"/>
      <c r="G109" s="79">
        <v>8.91</v>
      </c>
      <c r="H109" s="26">
        <f t="shared" si="3"/>
        <v>2.673</v>
      </c>
      <c r="I109" s="34">
        <f t="shared" si="4"/>
        <v>11.583</v>
      </c>
      <c r="J109" s="153">
        <f t="shared" si="5"/>
        <v>0</v>
      </c>
    </row>
    <row r="110" spans="1:10" ht="12.75" hidden="1">
      <c r="A110" s="164" t="s">
        <v>252</v>
      </c>
      <c r="B110" s="78">
        <v>89625</v>
      </c>
      <c r="C110" s="78" t="s">
        <v>64</v>
      </c>
      <c r="D110" s="61" t="s">
        <v>246</v>
      </c>
      <c r="E110" s="48" t="s">
        <v>2</v>
      </c>
      <c r="F110" s="79"/>
      <c r="G110" s="79">
        <v>14.78</v>
      </c>
      <c r="H110" s="26">
        <f t="shared" si="3"/>
        <v>4.433999999999999</v>
      </c>
      <c r="I110" s="34">
        <f t="shared" si="4"/>
        <v>19.214</v>
      </c>
      <c r="J110" s="153">
        <f t="shared" si="5"/>
        <v>0</v>
      </c>
    </row>
    <row r="111" spans="1:10" ht="12.75" hidden="1">
      <c r="A111" s="164" t="s">
        <v>253</v>
      </c>
      <c r="B111" s="78">
        <v>89627</v>
      </c>
      <c r="C111" s="78" t="s">
        <v>64</v>
      </c>
      <c r="D111" s="61" t="s">
        <v>203</v>
      </c>
      <c r="E111" s="48" t="s">
        <v>2</v>
      </c>
      <c r="F111" s="79"/>
      <c r="G111" s="79">
        <v>13.97</v>
      </c>
      <c r="H111" s="26">
        <f t="shared" si="3"/>
        <v>4.191</v>
      </c>
      <c r="I111" s="34">
        <f t="shared" si="4"/>
        <v>18.161</v>
      </c>
      <c r="J111" s="153">
        <f t="shared" si="5"/>
        <v>0</v>
      </c>
    </row>
    <row r="112" spans="1:10" ht="12.75" hidden="1">
      <c r="A112" s="164" t="s">
        <v>254</v>
      </c>
      <c r="B112" s="78">
        <v>89366</v>
      </c>
      <c r="C112" s="78" t="s">
        <v>64</v>
      </c>
      <c r="D112" s="61" t="s">
        <v>248</v>
      </c>
      <c r="E112" s="48" t="s">
        <v>2</v>
      </c>
      <c r="F112" s="79"/>
      <c r="G112" s="79">
        <v>11.27</v>
      </c>
      <c r="H112" s="26">
        <f>0.3*G112</f>
        <v>3.381</v>
      </c>
      <c r="I112" s="34">
        <f>G112+H112</f>
        <v>14.651</v>
      </c>
      <c r="J112" s="153">
        <f>F112*I112</f>
        <v>0</v>
      </c>
    </row>
    <row r="113" spans="1:10" ht="12.75" hidden="1">
      <c r="A113" s="164" t="s">
        <v>255</v>
      </c>
      <c r="B113" s="78">
        <v>90373</v>
      </c>
      <c r="C113" s="78" t="s">
        <v>64</v>
      </c>
      <c r="D113" s="61" t="s">
        <v>247</v>
      </c>
      <c r="E113" s="48" t="s">
        <v>2</v>
      </c>
      <c r="F113" s="79"/>
      <c r="G113" s="79">
        <v>9.91</v>
      </c>
      <c r="H113" s="26">
        <f t="shared" si="3"/>
        <v>2.973</v>
      </c>
      <c r="I113" s="34">
        <f t="shared" si="4"/>
        <v>12.883</v>
      </c>
      <c r="J113" s="153">
        <f t="shared" si="5"/>
        <v>0</v>
      </c>
    </row>
    <row r="114" spans="1:10" ht="12.75" hidden="1">
      <c r="A114" s="269" t="s">
        <v>51</v>
      </c>
      <c r="B114" s="270"/>
      <c r="C114" s="270"/>
      <c r="D114" s="270"/>
      <c r="E114" s="270"/>
      <c r="F114" s="270"/>
      <c r="G114" s="270"/>
      <c r="H114" s="270"/>
      <c r="I114" s="270"/>
      <c r="J114" s="155">
        <f>SUM(J99:J113)</f>
        <v>0</v>
      </c>
    </row>
    <row r="115" spans="1:10" ht="12.75" hidden="1">
      <c r="A115" s="144"/>
      <c r="B115" s="46"/>
      <c r="C115" s="46"/>
      <c r="D115" s="46"/>
      <c r="E115" s="46"/>
      <c r="F115" s="46"/>
      <c r="G115" s="46"/>
      <c r="H115" s="46"/>
      <c r="I115" s="46"/>
      <c r="J115" s="170"/>
    </row>
    <row r="116" spans="1:10" ht="12.75" hidden="1">
      <c r="A116" s="150" t="s">
        <v>52</v>
      </c>
      <c r="B116" s="49"/>
      <c r="C116" s="49"/>
      <c r="D116" s="50" t="s">
        <v>70</v>
      </c>
      <c r="E116" s="50"/>
      <c r="F116" s="51"/>
      <c r="G116" s="51"/>
      <c r="H116" s="51"/>
      <c r="I116" s="51"/>
      <c r="J116" s="151">
        <f>J130</f>
        <v>0</v>
      </c>
    </row>
    <row r="117" spans="1:10" ht="12.75" hidden="1">
      <c r="A117" s="164" t="s">
        <v>92</v>
      </c>
      <c r="B117" s="78">
        <v>89482</v>
      </c>
      <c r="C117" s="78" t="s">
        <v>64</v>
      </c>
      <c r="D117" s="64" t="s">
        <v>83</v>
      </c>
      <c r="E117" s="78" t="s">
        <v>2</v>
      </c>
      <c r="F117" s="79"/>
      <c r="G117" s="79">
        <v>17.23</v>
      </c>
      <c r="H117" s="26">
        <f>0.3*G117</f>
        <v>5.169</v>
      </c>
      <c r="I117" s="34">
        <f>G117+H117</f>
        <v>22.399</v>
      </c>
      <c r="J117" s="153">
        <f>F117*I117</f>
        <v>0</v>
      </c>
    </row>
    <row r="118" spans="1:10" ht="12.75" hidden="1">
      <c r="A118" s="164" t="s">
        <v>93</v>
      </c>
      <c r="B118" s="78">
        <v>89714</v>
      </c>
      <c r="C118" s="78" t="s">
        <v>64</v>
      </c>
      <c r="D118" s="64" t="s">
        <v>84</v>
      </c>
      <c r="E118" s="78" t="s">
        <v>1</v>
      </c>
      <c r="F118" s="79"/>
      <c r="G118" s="79">
        <v>34.68</v>
      </c>
      <c r="H118" s="26">
        <f aca="true" t="shared" si="6" ref="H118:H129">0.3*G118</f>
        <v>10.404</v>
      </c>
      <c r="I118" s="34">
        <f aca="true" t="shared" si="7" ref="I118:I129">G118+H118</f>
        <v>45.084</v>
      </c>
      <c r="J118" s="153">
        <f aca="true" t="shared" si="8" ref="J118:J128">F118*I118</f>
        <v>0</v>
      </c>
    </row>
    <row r="119" spans="1:10" ht="12.75" hidden="1">
      <c r="A119" s="164" t="s">
        <v>94</v>
      </c>
      <c r="B119" s="78">
        <v>89711</v>
      </c>
      <c r="C119" s="78" t="s">
        <v>64</v>
      </c>
      <c r="D119" s="64" t="s">
        <v>85</v>
      </c>
      <c r="E119" s="78" t="s">
        <v>1</v>
      </c>
      <c r="F119" s="79"/>
      <c r="G119" s="79">
        <v>12.26</v>
      </c>
      <c r="H119" s="26">
        <f t="shared" si="6"/>
        <v>3.678</v>
      </c>
      <c r="I119" s="34">
        <f t="shared" si="7"/>
        <v>15.937999999999999</v>
      </c>
      <c r="J119" s="153">
        <f t="shared" si="8"/>
        <v>0</v>
      </c>
    </row>
    <row r="120" spans="1:10" ht="12.75" hidden="1">
      <c r="A120" s="164" t="s">
        <v>55</v>
      </c>
      <c r="B120" s="78">
        <v>89712</v>
      </c>
      <c r="C120" s="78" t="s">
        <v>64</v>
      </c>
      <c r="D120" s="64" t="s">
        <v>86</v>
      </c>
      <c r="E120" s="78" t="s">
        <v>1</v>
      </c>
      <c r="F120" s="79"/>
      <c r="G120" s="79">
        <v>17.93</v>
      </c>
      <c r="H120" s="26">
        <f t="shared" si="6"/>
        <v>5.379</v>
      </c>
      <c r="I120" s="34">
        <f t="shared" si="7"/>
        <v>23.308999999999997</v>
      </c>
      <c r="J120" s="153">
        <f t="shared" si="8"/>
        <v>0</v>
      </c>
    </row>
    <row r="121" spans="1:10" ht="12.75" hidden="1">
      <c r="A121" s="164" t="s">
        <v>56</v>
      </c>
      <c r="B121" s="78">
        <v>89797</v>
      </c>
      <c r="C121" s="78" t="s">
        <v>64</v>
      </c>
      <c r="D121" s="64" t="s">
        <v>257</v>
      </c>
      <c r="E121" s="78" t="s">
        <v>2</v>
      </c>
      <c r="F121" s="79"/>
      <c r="G121" s="79">
        <v>32.44</v>
      </c>
      <c r="H121" s="26">
        <f t="shared" si="6"/>
        <v>9.732</v>
      </c>
      <c r="I121" s="34">
        <f t="shared" si="7"/>
        <v>42.172</v>
      </c>
      <c r="J121" s="153">
        <f t="shared" si="8"/>
        <v>0</v>
      </c>
    </row>
    <row r="122" spans="1:10" ht="12.75" hidden="1">
      <c r="A122" s="164" t="s">
        <v>60</v>
      </c>
      <c r="B122" s="78">
        <v>89802</v>
      </c>
      <c r="C122" s="78" t="s">
        <v>64</v>
      </c>
      <c r="D122" s="64" t="s">
        <v>204</v>
      </c>
      <c r="E122" s="78" t="s">
        <v>2</v>
      </c>
      <c r="F122" s="79"/>
      <c r="G122" s="79">
        <v>4.9</v>
      </c>
      <c r="H122" s="26">
        <f t="shared" si="6"/>
        <v>1.47</v>
      </c>
      <c r="I122" s="34">
        <f t="shared" si="7"/>
        <v>6.37</v>
      </c>
      <c r="J122" s="153">
        <f t="shared" si="8"/>
        <v>0</v>
      </c>
    </row>
    <row r="123" spans="1:10" ht="12.75" hidden="1">
      <c r="A123" s="164" t="s">
        <v>61</v>
      </c>
      <c r="B123" s="78">
        <v>89514</v>
      </c>
      <c r="C123" s="78" t="s">
        <v>64</v>
      </c>
      <c r="D123" s="64" t="s">
        <v>106</v>
      </c>
      <c r="E123" s="78" t="s">
        <v>2</v>
      </c>
      <c r="F123" s="79"/>
      <c r="G123" s="79">
        <v>5.53</v>
      </c>
      <c r="H123" s="26">
        <f t="shared" si="6"/>
        <v>1.659</v>
      </c>
      <c r="I123" s="34">
        <f t="shared" si="7"/>
        <v>7.189</v>
      </c>
      <c r="J123" s="153">
        <f t="shared" si="8"/>
        <v>0</v>
      </c>
    </row>
    <row r="124" spans="1:10" ht="12.75" hidden="1">
      <c r="A124" s="164" t="s">
        <v>95</v>
      </c>
      <c r="B124" s="78">
        <v>89731</v>
      </c>
      <c r="C124" s="78" t="s">
        <v>64</v>
      </c>
      <c r="D124" s="64" t="s">
        <v>205</v>
      </c>
      <c r="E124" s="78" t="s">
        <v>2</v>
      </c>
      <c r="F124" s="79"/>
      <c r="G124" s="79">
        <v>7.14</v>
      </c>
      <c r="H124" s="26">
        <f t="shared" si="6"/>
        <v>2.142</v>
      </c>
      <c r="I124" s="34">
        <f t="shared" si="7"/>
        <v>9.282</v>
      </c>
      <c r="J124" s="153">
        <f t="shared" si="8"/>
        <v>0</v>
      </c>
    </row>
    <row r="125" spans="1:10" ht="12.75" hidden="1">
      <c r="A125" s="164" t="s">
        <v>96</v>
      </c>
      <c r="B125" s="78">
        <v>89744</v>
      </c>
      <c r="C125" s="78" t="s">
        <v>64</v>
      </c>
      <c r="D125" s="64" t="s">
        <v>256</v>
      </c>
      <c r="E125" s="78" t="s">
        <v>2</v>
      </c>
      <c r="F125" s="79"/>
      <c r="G125" s="79">
        <v>17.17</v>
      </c>
      <c r="H125" s="26">
        <f>0.3*G125</f>
        <v>5.151000000000001</v>
      </c>
      <c r="I125" s="34">
        <f>G125+H125</f>
        <v>22.321</v>
      </c>
      <c r="J125" s="153">
        <f>F125*I125</f>
        <v>0</v>
      </c>
    </row>
    <row r="126" spans="1:10" ht="25.5" hidden="1">
      <c r="A126" s="164" t="s">
        <v>97</v>
      </c>
      <c r="B126" s="78" t="s">
        <v>116</v>
      </c>
      <c r="C126" s="78" t="s">
        <v>64</v>
      </c>
      <c r="D126" s="42" t="s">
        <v>119</v>
      </c>
      <c r="E126" s="78" t="s">
        <v>2</v>
      </c>
      <c r="F126" s="79"/>
      <c r="G126" s="79">
        <v>167.05</v>
      </c>
      <c r="H126" s="26">
        <f t="shared" si="6"/>
        <v>50.115</v>
      </c>
      <c r="I126" s="34">
        <f t="shared" si="7"/>
        <v>217.16500000000002</v>
      </c>
      <c r="J126" s="153">
        <f t="shared" si="8"/>
        <v>0</v>
      </c>
    </row>
    <row r="127" spans="1:10" ht="12.75" hidden="1">
      <c r="A127" s="164" t="s">
        <v>263</v>
      </c>
      <c r="B127" s="78">
        <v>95463</v>
      </c>
      <c r="C127" s="78" t="s">
        <v>64</v>
      </c>
      <c r="D127" s="42" t="s">
        <v>260</v>
      </c>
      <c r="E127" s="78" t="s">
        <v>2</v>
      </c>
      <c r="F127" s="79"/>
      <c r="G127" s="79">
        <v>1313.77</v>
      </c>
      <c r="H127" s="26">
        <f t="shared" si="6"/>
        <v>394.131</v>
      </c>
      <c r="I127" s="34">
        <f t="shared" si="7"/>
        <v>1707.9009999999998</v>
      </c>
      <c r="J127" s="153">
        <f t="shared" si="8"/>
        <v>0</v>
      </c>
    </row>
    <row r="128" spans="1:10" ht="12.75" hidden="1">
      <c r="A128" s="164" t="s">
        <v>264</v>
      </c>
      <c r="B128" s="78" t="s">
        <v>262</v>
      </c>
      <c r="C128" s="78" t="s">
        <v>64</v>
      </c>
      <c r="D128" s="42" t="s">
        <v>261</v>
      </c>
      <c r="E128" s="78" t="s">
        <v>2</v>
      </c>
      <c r="F128" s="79"/>
      <c r="G128" s="79">
        <v>1204.99</v>
      </c>
      <c r="H128" s="26">
        <f t="shared" si="6"/>
        <v>361.497</v>
      </c>
      <c r="I128" s="34">
        <f t="shared" si="7"/>
        <v>1566.487</v>
      </c>
      <c r="J128" s="153">
        <f t="shared" si="8"/>
        <v>0</v>
      </c>
    </row>
    <row r="129" spans="1:10" ht="25.5" hidden="1">
      <c r="A129" s="164" t="s">
        <v>265</v>
      </c>
      <c r="B129" s="78" t="s">
        <v>259</v>
      </c>
      <c r="C129" s="78" t="s">
        <v>64</v>
      </c>
      <c r="D129" s="42" t="s">
        <v>258</v>
      </c>
      <c r="E129" s="78" t="s">
        <v>2</v>
      </c>
      <c r="F129" s="79"/>
      <c r="G129" s="79">
        <v>139.39</v>
      </c>
      <c r="H129" s="26">
        <f t="shared" si="6"/>
        <v>41.81699999999999</v>
      </c>
      <c r="I129" s="34">
        <f t="shared" si="7"/>
        <v>181.207</v>
      </c>
      <c r="J129" s="153">
        <f>F129*I129</f>
        <v>0</v>
      </c>
    </row>
    <row r="130" spans="1:10" ht="12.75" hidden="1">
      <c r="A130" s="269" t="s">
        <v>53</v>
      </c>
      <c r="B130" s="270"/>
      <c r="C130" s="270"/>
      <c r="D130" s="270"/>
      <c r="E130" s="270"/>
      <c r="F130" s="270"/>
      <c r="G130" s="270"/>
      <c r="H130" s="270"/>
      <c r="I130" s="270"/>
      <c r="J130" s="155">
        <f>SUM(J117:J129)</f>
        <v>0</v>
      </c>
    </row>
    <row r="131" spans="1:10" ht="12.75" hidden="1">
      <c r="A131" s="171"/>
      <c r="B131" s="66"/>
      <c r="C131" s="66"/>
      <c r="D131" s="1"/>
      <c r="E131" s="8"/>
      <c r="F131" s="23"/>
      <c r="G131" s="23"/>
      <c r="H131" s="23"/>
      <c r="I131" s="23"/>
      <c r="J131" s="159"/>
    </row>
    <row r="132" spans="1:10" ht="12.75" hidden="1">
      <c r="A132" s="172" t="s">
        <v>54</v>
      </c>
      <c r="B132" s="49"/>
      <c r="C132" s="49"/>
      <c r="D132" s="50" t="s">
        <v>3</v>
      </c>
      <c r="E132" s="50"/>
      <c r="F132" s="51"/>
      <c r="G132" s="51"/>
      <c r="H132" s="51"/>
      <c r="I132" s="51"/>
      <c r="J132" s="151">
        <f>J140</f>
        <v>0</v>
      </c>
    </row>
    <row r="133" spans="1:10" ht="12.75" hidden="1">
      <c r="A133" s="156" t="s">
        <v>26</v>
      </c>
      <c r="B133" s="48">
        <v>86875</v>
      </c>
      <c r="C133" s="48" t="s">
        <v>64</v>
      </c>
      <c r="D133" s="42" t="s">
        <v>136</v>
      </c>
      <c r="E133" s="29" t="s">
        <v>2</v>
      </c>
      <c r="F133" s="30">
        <v>0</v>
      </c>
      <c r="G133" s="30">
        <v>274.36</v>
      </c>
      <c r="H133" s="26">
        <f aca="true" t="shared" si="9" ref="H133:H139">0.3*G133</f>
        <v>82.308</v>
      </c>
      <c r="I133" s="34">
        <f aca="true" t="shared" si="10" ref="I133:I139">G133+H133</f>
        <v>356.668</v>
      </c>
      <c r="J133" s="153">
        <f aca="true" t="shared" si="11" ref="J133:J139">F133*I133</f>
        <v>0</v>
      </c>
    </row>
    <row r="134" spans="1:10" ht="12.75" hidden="1">
      <c r="A134" s="156" t="s">
        <v>98</v>
      </c>
      <c r="B134" s="48">
        <v>86914</v>
      </c>
      <c r="C134" s="48" t="s">
        <v>64</v>
      </c>
      <c r="D134" s="42" t="s">
        <v>137</v>
      </c>
      <c r="E134" s="29" t="s">
        <v>2</v>
      </c>
      <c r="F134" s="30">
        <v>0</v>
      </c>
      <c r="G134" s="30">
        <v>29.23</v>
      </c>
      <c r="H134" s="26">
        <f t="shared" si="9"/>
        <v>8.769</v>
      </c>
      <c r="I134" s="34">
        <f t="shared" si="10"/>
        <v>37.999</v>
      </c>
      <c r="J134" s="153">
        <f t="shared" si="11"/>
        <v>0</v>
      </c>
    </row>
    <row r="135" spans="1:10" ht="12.75" hidden="1">
      <c r="A135" s="156" t="s">
        <v>99</v>
      </c>
      <c r="B135" s="48">
        <v>86909</v>
      </c>
      <c r="C135" s="48" t="s">
        <v>64</v>
      </c>
      <c r="D135" s="42" t="s">
        <v>207</v>
      </c>
      <c r="E135" s="32" t="s">
        <v>2</v>
      </c>
      <c r="F135" s="33">
        <v>0</v>
      </c>
      <c r="G135" s="33">
        <v>75.22</v>
      </c>
      <c r="H135" s="26">
        <f t="shared" si="9"/>
        <v>22.566</v>
      </c>
      <c r="I135" s="34">
        <f t="shared" si="10"/>
        <v>97.786</v>
      </c>
      <c r="J135" s="153">
        <f t="shared" si="11"/>
        <v>0</v>
      </c>
    </row>
    <row r="136" spans="1:10" ht="25.5" hidden="1">
      <c r="A136" s="156" t="s">
        <v>100</v>
      </c>
      <c r="B136" s="48">
        <v>9535</v>
      </c>
      <c r="C136" s="48" t="s">
        <v>64</v>
      </c>
      <c r="D136" s="42" t="s">
        <v>268</v>
      </c>
      <c r="E136" s="32" t="s">
        <v>2</v>
      </c>
      <c r="F136" s="33"/>
      <c r="G136" s="33">
        <v>65.83</v>
      </c>
      <c r="H136" s="26">
        <f t="shared" si="9"/>
        <v>19.749</v>
      </c>
      <c r="I136" s="34">
        <f t="shared" si="10"/>
        <v>85.579</v>
      </c>
      <c r="J136" s="153">
        <f t="shared" si="11"/>
        <v>0</v>
      </c>
    </row>
    <row r="137" spans="1:10" ht="12.75" hidden="1">
      <c r="A137" s="156" t="s">
        <v>101</v>
      </c>
      <c r="B137" s="48">
        <v>95471</v>
      </c>
      <c r="C137" s="48" t="s">
        <v>64</v>
      </c>
      <c r="D137" s="42" t="s">
        <v>266</v>
      </c>
      <c r="E137" s="32" t="s">
        <v>2</v>
      </c>
      <c r="F137" s="33"/>
      <c r="G137" s="33">
        <v>550.35</v>
      </c>
      <c r="H137" s="26">
        <f t="shared" si="9"/>
        <v>165.105</v>
      </c>
      <c r="I137" s="34">
        <f t="shared" si="10"/>
        <v>715.455</v>
      </c>
      <c r="J137" s="153">
        <f t="shared" si="11"/>
        <v>0</v>
      </c>
    </row>
    <row r="138" spans="1:10" ht="12.75" hidden="1">
      <c r="A138" s="156" t="s">
        <v>276</v>
      </c>
      <c r="B138" s="48">
        <v>86900</v>
      </c>
      <c r="C138" s="48" t="s">
        <v>64</v>
      </c>
      <c r="D138" s="42" t="s">
        <v>206</v>
      </c>
      <c r="E138" s="32" t="s">
        <v>2</v>
      </c>
      <c r="F138" s="33"/>
      <c r="G138" s="33">
        <v>134.63</v>
      </c>
      <c r="H138" s="26">
        <f t="shared" si="9"/>
        <v>40.388999999999996</v>
      </c>
      <c r="I138" s="34">
        <f t="shared" si="10"/>
        <v>175.019</v>
      </c>
      <c r="J138" s="153">
        <f t="shared" si="11"/>
        <v>0</v>
      </c>
    </row>
    <row r="139" spans="1:10" ht="51" hidden="1">
      <c r="A139" s="156" t="s">
        <v>277</v>
      </c>
      <c r="B139" s="48">
        <v>93396</v>
      </c>
      <c r="C139" s="48" t="s">
        <v>64</v>
      </c>
      <c r="D139" s="42" t="s">
        <v>267</v>
      </c>
      <c r="E139" s="32" t="s">
        <v>2</v>
      </c>
      <c r="F139" s="33"/>
      <c r="G139" s="33">
        <v>383.64</v>
      </c>
      <c r="H139" s="26">
        <f t="shared" si="9"/>
        <v>115.092</v>
      </c>
      <c r="I139" s="34">
        <f t="shared" si="10"/>
        <v>498.73199999999997</v>
      </c>
      <c r="J139" s="153">
        <f t="shared" si="11"/>
        <v>0</v>
      </c>
    </row>
    <row r="140" spans="1:10" ht="12.75" hidden="1">
      <c r="A140" s="283" t="s">
        <v>58</v>
      </c>
      <c r="B140" s="284"/>
      <c r="C140" s="284"/>
      <c r="D140" s="284"/>
      <c r="E140" s="284"/>
      <c r="F140" s="284"/>
      <c r="G140" s="284"/>
      <c r="H140" s="284"/>
      <c r="I140" s="285"/>
      <c r="J140" s="155">
        <f>SUM(J133:J139)</f>
        <v>0</v>
      </c>
    </row>
    <row r="141" spans="1:10" ht="12.75" hidden="1">
      <c r="A141" s="166"/>
      <c r="B141" s="43"/>
      <c r="C141" s="43"/>
      <c r="D141" s="43"/>
      <c r="E141" s="43"/>
      <c r="F141" s="43"/>
      <c r="G141" s="43"/>
      <c r="H141" s="43"/>
      <c r="I141" s="43"/>
      <c r="J141" s="167"/>
    </row>
    <row r="142" spans="1:10" ht="12.75" hidden="1">
      <c r="A142" s="150" t="s">
        <v>76</v>
      </c>
      <c r="B142" s="49"/>
      <c r="C142" s="49"/>
      <c r="D142" s="50" t="s">
        <v>126</v>
      </c>
      <c r="E142" s="50"/>
      <c r="F142" s="51"/>
      <c r="G142" s="51"/>
      <c r="H142" s="51"/>
      <c r="I142" s="51"/>
      <c r="J142" s="151">
        <f>J172</f>
        <v>0</v>
      </c>
    </row>
    <row r="143" spans="1:10" ht="12.75" hidden="1">
      <c r="A143" s="160"/>
      <c r="B143" s="70"/>
      <c r="C143" s="70"/>
      <c r="D143" s="71" t="s">
        <v>104</v>
      </c>
      <c r="E143" s="71"/>
      <c r="F143" s="72"/>
      <c r="G143" s="72"/>
      <c r="H143" s="26"/>
      <c r="I143" s="34"/>
      <c r="J143" s="153"/>
    </row>
    <row r="144" spans="1:10" ht="12.75" hidden="1">
      <c r="A144" s="156" t="s">
        <v>102</v>
      </c>
      <c r="B144" s="28" t="s">
        <v>269</v>
      </c>
      <c r="C144" s="4" t="s">
        <v>64</v>
      </c>
      <c r="D144" s="17" t="s">
        <v>270</v>
      </c>
      <c r="E144" s="5" t="s">
        <v>2</v>
      </c>
      <c r="F144" s="30"/>
      <c r="G144" s="30">
        <v>965.22</v>
      </c>
      <c r="H144" s="26">
        <f>0.3*G144</f>
        <v>289.566</v>
      </c>
      <c r="I144" s="34">
        <f>G144+H144</f>
        <v>1254.786</v>
      </c>
      <c r="J144" s="153">
        <f>F144*I144</f>
        <v>0</v>
      </c>
    </row>
    <row r="145" spans="1:10" ht="12.75" hidden="1">
      <c r="A145" s="156" t="s">
        <v>103</v>
      </c>
      <c r="B145" s="4" t="s">
        <v>115</v>
      </c>
      <c r="C145" s="4" t="s">
        <v>64</v>
      </c>
      <c r="D145" s="88" t="s">
        <v>133</v>
      </c>
      <c r="E145" s="25" t="s">
        <v>2</v>
      </c>
      <c r="F145" s="30"/>
      <c r="G145" s="30">
        <v>9.86</v>
      </c>
      <c r="H145" s="26">
        <f>0.3*G145</f>
        <v>2.9579999999999997</v>
      </c>
      <c r="I145" s="34">
        <f>G145+H145</f>
        <v>12.818</v>
      </c>
      <c r="J145" s="153">
        <f>F145*I145</f>
        <v>0</v>
      </c>
    </row>
    <row r="146" spans="1:10" ht="12.75" hidden="1">
      <c r="A146" s="156" t="s">
        <v>160</v>
      </c>
      <c r="B146" s="4" t="s">
        <v>271</v>
      </c>
      <c r="C146" s="4" t="s">
        <v>64</v>
      </c>
      <c r="D146" s="88" t="s">
        <v>272</v>
      </c>
      <c r="E146" s="141" t="s">
        <v>2</v>
      </c>
      <c r="F146" s="30"/>
      <c r="G146" s="30">
        <v>44.34</v>
      </c>
      <c r="H146" s="26">
        <f>0.3*G146</f>
        <v>13.302000000000001</v>
      </c>
      <c r="I146" s="34">
        <f>G146+H146</f>
        <v>57.642</v>
      </c>
      <c r="J146" s="153">
        <f>F146*I146</f>
        <v>0</v>
      </c>
    </row>
    <row r="147" spans="1:10" ht="12.75" hidden="1">
      <c r="A147" s="156" t="s">
        <v>161</v>
      </c>
      <c r="B147" s="4" t="s">
        <v>273</v>
      </c>
      <c r="C147" s="4" t="s">
        <v>64</v>
      </c>
      <c r="D147" s="88" t="s">
        <v>274</v>
      </c>
      <c r="E147" s="141" t="s">
        <v>2</v>
      </c>
      <c r="F147" s="30"/>
      <c r="G147" s="30">
        <v>241.48</v>
      </c>
      <c r="H147" s="26">
        <f>0.3*G147</f>
        <v>72.44399999999999</v>
      </c>
      <c r="I147" s="34">
        <f>G147+H147</f>
        <v>313.924</v>
      </c>
      <c r="J147" s="153">
        <f>F147*I147</f>
        <v>0</v>
      </c>
    </row>
    <row r="148" spans="1:10" ht="12.75" hidden="1">
      <c r="A148" s="156" t="s">
        <v>162</v>
      </c>
      <c r="B148" s="77"/>
      <c r="C148" s="77"/>
      <c r="D148" s="67" t="s">
        <v>87</v>
      </c>
      <c r="E148" s="61"/>
      <c r="F148" s="47"/>
      <c r="G148" s="65"/>
      <c r="H148" s="26"/>
      <c r="I148" s="34"/>
      <c r="J148" s="153"/>
    </row>
    <row r="149" spans="1:10" ht="12.75" hidden="1">
      <c r="A149" s="156" t="s">
        <v>163</v>
      </c>
      <c r="B149" s="63">
        <v>91834</v>
      </c>
      <c r="C149" s="63" t="s">
        <v>64</v>
      </c>
      <c r="D149" s="39" t="s">
        <v>124</v>
      </c>
      <c r="E149" s="63" t="s">
        <v>1</v>
      </c>
      <c r="F149" s="68"/>
      <c r="G149" s="68">
        <v>5.24</v>
      </c>
      <c r="H149" s="26">
        <f>0.3*G149</f>
        <v>1.572</v>
      </c>
      <c r="I149" s="34">
        <f>G149+H149</f>
        <v>6.812</v>
      </c>
      <c r="J149" s="153">
        <f>F149*I149</f>
        <v>0</v>
      </c>
    </row>
    <row r="150" spans="1:10" ht="12.75" hidden="1">
      <c r="A150" s="156" t="s">
        <v>164</v>
      </c>
      <c r="B150" s="63">
        <v>91836</v>
      </c>
      <c r="C150" s="63" t="s">
        <v>64</v>
      </c>
      <c r="D150" s="39" t="s">
        <v>275</v>
      </c>
      <c r="E150" s="63" t="s">
        <v>1</v>
      </c>
      <c r="F150" s="68"/>
      <c r="G150" s="68">
        <v>7.2</v>
      </c>
      <c r="H150" s="26">
        <f>0.3*G150</f>
        <v>2.16</v>
      </c>
      <c r="I150" s="34">
        <f>G150+H150</f>
        <v>9.36</v>
      </c>
      <c r="J150" s="153">
        <f>F150*I150</f>
        <v>0</v>
      </c>
    </row>
    <row r="151" spans="1:10" ht="12.75" hidden="1">
      <c r="A151" s="156" t="s">
        <v>181</v>
      </c>
      <c r="B151" s="40">
        <v>91940</v>
      </c>
      <c r="C151" s="40" t="s">
        <v>64</v>
      </c>
      <c r="D151" s="39" t="s">
        <v>122</v>
      </c>
      <c r="E151" s="63" t="s">
        <v>2</v>
      </c>
      <c r="F151" s="68"/>
      <c r="G151" s="68">
        <v>10.74</v>
      </c>
      <c r="H151" s="26">
        <f>0.3*G151</f>
        <v>3.222</v>
      </c>
      <c r="I151" s="34">
        <f>G151+H151</f>
        <v>13.962</v>
      </c>
      <c r="J151" s="153">
        <f>F151*I151</f>
        <v>0</v>
      </c>
    </row>
    <row r="152" spans="1:10" ht="12.75" hidden="1">
      <c r="A152" s="156" t="s">
        <v>182</v>
      </c>
      <c r="B152" s="40">
        <v>92866</v>
      </c>
      <c r="C152" s="40" t="s">
        <v>64</v>
      </c>
      <c r="D152" s="39" t="s">
        <v>123</v>
      </c>
      <c r="E152" s="63" t="s">
        <v>2</v>
      </c>
      <c r="F152" s="68"/>
      <c r="G152" s="68">
        <v>6.38</v>
      </c>
      <c r="H152" s="26">
        <f>0.3*G152</f>
        <v>1.914</v>
      </c>
      <c r="I152" s="34">
        <f>G152+H152</f>
        <v>8.294</v>
      </c>
      <c r="J152" s="153">
        <f>F152*I152</f>
        <v>0</v>
      </c>
    </row>
    <row r="153" spans="1:10" ht="12.75" hidden="1">
      <c r="A153" s="156" t="s">
        <v>183</v>
      </c>
      <c r="B153" s="77"/>
      <c r="C153" s="77"/>
      <c r="D153" s="67" t="s">
        <v>88</v>
      </c>
      <c r="E153" s="63"/>
      <c r="F153" s="62"/>
      <c r="G153" s="62"/>
      <c r="H153" s="62"/>
      <c r="I153" s="62"/>
      <c r="J153" s="153"/>
    </row>
    <row r="154" spans="1:10" ht="38.25" hidden="1">
      <c r="A154" s="156" t="s">
        <v>184</v>
      </c>
      <c r="B154" s="77"/>
      <c r="C154" s="77"/>
      <c r="D154" s="39" t="s">
        <v>89</v>
      </c>
      <c r="E154" s="63"/>
      <c r="F154" s="68"/>
      <c r="G154" s="68"/>
      <c r="H154" s="68"/>
      <c r="I154" s="47"/>
      <c r="J154" s="153"/>
    </row>
    <row r="155" spans="1:10" ht="12.75" hidden="1">
      <c r="A155" s="156" t="s">
        <v>288</v>
      </c>
      <c r="B155" s="63">
        <v>91925</v>
      </c>
      <c r="C155" s="63" t="s">
        <v>64</v>
      </c>
      <c r="D155" s="39" t="s">
        <v>208</v>
      </c>
      <c r="E155" s="63" t="s">
        <v>1</v>
      </c>
      <c r="F155" s="68"/>
      <c r="G155" s="68">
        <v>2.04</v>
      </c>
      <c r="H155" s="26">
        <f aca="true" t="shared" si="12" ref="H155:H160">0.3*G155</f>
        <v>0.612</v>
      </c>
      <c r="I155" s="34">
        <f aca="true" t="shared" si="13" ref="I155:I160">G155+H155</f>
        <v>2.652</v>
      </c>
      <c r="J155" s="153">
        <f aca="true" t="shared" si="14" ref="J155:J160">F155*I155</f>
        <v>0</v>
      </c>
    </row>
    <row r="156" spans="1:10" ht="12.75" hidden="1">
      <c r="A156" s="156" t="s">
        <v>289</v>
      </c>
      <c r="B156" s="63">
        <v>91926</v>
      </c>
      <c r="C156" s="63" t="s">
        <v>64</v>
      </c>
      <c r="D156" s="39" t="s">
        <v>90</v>
      </c>
      <c r="E156" s="63" t="s">
        <v>1</v>
      </c>
      <c r="F156" s="68"/>
      <c r="G156" s="68">
        <v>2.15</v>
      </c>
      <c r="H156" s="26">
        <f t="shared" si="12"/>
        <v>0.6449999999999999</v>
      </c>
      <c r="I156" s="34">
        <f t="shared" si="13"/>
        <v>2.795</v>
      </c>
      <c r="J156" s="153">
        <f t="shared" si="14"/>
        <v>0</v>
      </c>
    </row>
    <row r="157" spans="1:10" ht="12.75" hidden="1">
      <c r="A157" s="156" t="s">
        <v>290</v>
      </c>
      <c r="B157" s="63">
        <v>91928</v>
      </c>
      <c r="C157" s="63" t="s">
        <v>64</v>
      </c>
      <c r="D157" s="39" t="s">
        <v>278</v>
      </c>
      <c r="E157" s="63" t="s">
        <v>1</v>
      </c>
      <c r="F157" s="68"/>
      <c r="G157" s="68">
        <v>3.69</v>
      </c>
      <c r="H157" s="26">
        <f t="shared" si="12"/>
        <v>1.107</v>
      </c>
      <c r="I157" s="34">
        <f t="shared" si="13"/>
        <v>4.797</v>
      </c>
      <c r="J157" s="153">
        <f t="shared" si="14"/>
        <v>0</v>
      </c>
    </row>
    <row r="158" spans="1:10" ht="12.75" hidden="1">
      <c r="A158" s="156" t="s">
        <v>291</v>
      </c>
      <c r="B158" s="63">
        <v>91930</v>
      </c>
      <c r="C158" s="63" t="s">
        <v>64</v>
      </c>
      <c r="D158" s="39" t="s">
        <v>279</v>
      </c>
      <c r="E158" s="63" t="s">
        <v>1</v>
      </c>
      <c r="F158" s="68"/>
      <c r="G158" s="68">
        <v>5.02</v>
      </c>
      <c r="H158" s="26">
        <f t="shared" si="12"/>
        <v>1.5059999999999998</v>
      </c>
      <c r="I158" s="34">
        <f t="shared" si="13"/>
        <v>6.526</v>
      </c>
      <c r="J158" s="153">
        <f t="shared" si="14"/>
        <v>0</v>
      </c>
    </row>
    <row r="159" spans="1:10" ht="12.75" hidden="1">
      <c r="A159" s="156" t="s">
        <v>292</v>
      </c>
      <c r="B159" s="63">
        <v>92983</v>
      </c>
      <c r="C159" s="63" t="s">
        <v>64</v>
      </c>
      <c r="D159" s="39" t="s">
        <v>280</v>
      </c>
      <c r="E159" s="63" t="s">
        <v>1</v>
      </c>
      <c r="F159" s="68"/>
      <c r="G159" s="68">
        <v>13.85</v>
      </c>
      <c r="H159" s="26">
        <f t="shared" si="12"/>
        <v>4.154999999999999</v>
      </c>
      <c r="I159" s="34">
        <f t="shared" si="13"/>
        <v>18.005</v>
      </c>
      <c r="J159" s="153">
        <f t="shared" si="14"/>
        <v>0</v>
      </c>
    </row>
    <row r="160" spans="1:10" ht="12.75" hidden="1">
      <c r="A160" s="156" t="s">
        <v>293</v>
      </c>
      <c r="B160" s="63">
        <v>92987</v>
      </c>
      <c r="C160" s="63" t="s">
        <v>64</v>
      </c>
      <c r="D160" s="39" t="s">
        <v>281</v>
      </c>
      <c r="E160" s="63" t="s">
        <v>1</v>
      </c>
      <c r="F160" s="68"/>
      <c r="G160" s="68">
        <v>26.48</v>
      </c>
      <c r="H160" s="26">
        <f t="shared" si="12"/>
        <v>7.944</v>
      </c>
      <c r="I160" s="34">
        <f t="shared" si="13"/>
        <v>34.424</v>
      </c>
      <c r="J160" s="153">
        <f t="shared" si="14"/>
        <v>0</v>
      </c>
    </row>
    <row r="161" spans="1:10" ht="12.75" hidden="1">
      <c r="A161" s="161"/>
      <c r="B161" s="77"/>
      <c r="C161" s="77"/>
      <c r="D161" s="67" t="s">
        <v>91</v>
      </c>
      <c r="E161" s="63"/>
      <c r="F161" s="62"/>
      <c r="G161" s="62"/>
      <c r="H161" s="26"/>
      <c r="I161" s="76"/>
      <c r="J161" s="153"/>
    </row>
    <row r="162" spans="1:10" ht="12.75" hidden="1">
      <c r="A162" s="161" t="s">
        <v>294</v>
      </c>
      <c r="B162" s="40">
        <v>91994</v>
      </c>
      <c r="C162" s="40" t="s">
        <v>64</v>
      </c>
      <c r="D162" s="39" t="s">
        <v>121</v>
      </c>
      <c r="E162" s="63" t="s">
        <v>2</v>
      </c>
      <c r="F162" s="62"/>
      <c r="G162" s="62">
        <v>14.82</v>
      </c>
      <c r="H162" s="26">
        <f aca="true" t="shared" si="15" ref="H162:H171">0.3*G162</f>
        <v>4.446</v>
      </c>
      <c r="I162" s="34">
        <f aca="true" t="shared" si="16" ref="I162:I171">G162+H162</f>
        <v>19.266</v>
      </c>
      <c r="J162" s="153">
        <f aca="true" t="shared" si="17" ref="J162:J171">F162*I162</f>
        <v>0</v>
      </c>
    </row>
    <row r="163" spans="1:10" ht="12.75" hidden="1">
      <c r="A163" s="161" t="s">
        <v>295</v>
      </c>
      <c r="B163" s="40">
        <v>91997</v>
      </c>
      <c r="C163" s="40" t="s">
        <v>64</v>
      </c>
      <c r="D163" s="39" t="s">
        <v>282</v>
      </c>
      <c r="E163" s="63" t="s">
        <v>2</v>
      </c>
      <c r="F163" s="62"/>
      <c r="G163" s="62">
        <v>23.18</v>
      </c>
      <c r="H163" s="26">
        <f t="shared" si="15"/>
        <v>6.954</v>
      </c>
      <c r="I163" s="34">
        <f t="shared" si="16"/>
        <v>30.134</v>
      </c>
      <c r="J163" s="153">
        <f t="shared" si="17"/>
        <v>0</v>
      </c>
    </row>
    <row r="164" spans="1:10" ht="12.75" hidden="1">
      <c r="A164" s="161" t="s">
        <v>296</v>
      </c>
      <c r="B164" s="40">
        <v>91953</v>
      </c>
      <c r="C164" s="40" t="s">
        <v>64</v>
      </c>
      <c r="D164" s="39" t="s">
        <v>283</v>
      </c>
      <c r="E164" s="63" t="s">
        <v>2</v>
      </c>
      <c r="F164" s="62"/>
      <c r="G164" s="62">
        <v>18.11</v>
      </c>
      <c r="H164" s="26">
        <f t="shared" si="15"/>
        <v>5.433</v>
      </c>
      <c r="I164" s="34">
        <f t="shared" si="16"/>
        <v>23.543</v>
      </c>
      <c r="J164" s="153">
        <f t="shared" si="17"/>
        <v>0</v>
      </c>
    </row>
    <row r="165" spans="1:10" ht="12.75" hidden="1">
      <c r="A165" s="161" t="s">
        <v>297</v>
      </c>
      <c r="B165" s="40">
        <v>91959</v>
      </c>
      <c r="C165" s="63" t="s">
        <v>64</v>
      </c>
      <c r="D165" s="39" t="s">
        <v>284</v>
      </c>
      <c r="E165" s="63" t="s">
        <v>2</v>
      </c>
      <c r="F165" s="62"/>
      <c r="G165" s="62">
        <v>28.65</v>
      </c>
      <c r="H165" s="26">
        <f t="shared" si="15"/>
        <v>8.594999999999999</v>
      </c>
      <c r="I165" s="34">
        <f t="shared" si="16"/>
        <v>37.245</v>
      </c>
      <c r="J165" s="153">
        <f t="shared" si="17"/>
        <v>0</v>
      </c>
    </row>
    <row r="166" spans="1:10" ht="12.75" hidden="1">
      <c r="A166" s="161" t="s">
        <v>298</v>
      </c>
      <c r="B166" s="40">
        <v>91967</v>
      </c>
      <c r="C166" s="63" t="s">
        <v>64</v>
      </c>
      <c r="D166" s="39" t="s">
        <v>285</v>
      </c>
      <c r="E166" s="63" t="s">
        <v>2</v>
      </c>
      <c r="F166" s="62"/>
      <c r="G166" s="62">
        <v>39.19</v>
      </c>
      <c r="H166" s="26">
        <f t="shared" si="15"/>
        <v>11.757</v>
      </c>
      <c r="I166" s="34">
        <f t="shared" si="16"/>
        <v>50.946999999999996</v>
      </c>
      <c r="J166" s="153">
        <f t="shared" si="17"/>
        <v>0</v>
      </c>
    </row>
    <row r="167" spans="1:10" ht="12.75" hidden="1">
      <c r="A167" s="161" t="s">
        <v>299</v>
      </c>
      <c r="B167" s="40">
        <v>91965</v>
      </c>
      <c r="C167" s="63" t="s">
        <v>64</v>
      </c>
      <c r="D167" s="39" t="s">
        <v>209</v>
      </c>
      <c r="E167" s="63" t="s">
        <v>2</v>
      </c>
      <c r="F167" s="62"/>
      <c r="G167" s="62">
        <v>34.3</v>
      </c>
      <c r="H167" s="26">
        <f t="shared" si="15"/>
        <v>10.29</v>
      </c>
      <c r="I167" s="34">
        <f t="shared" si="16"/>
        <v>44.589999999999996</v>
      </c>
      <c r="J167" s="153">
        <f t="shared" si="17"/>
        <v>0</v>
      </c>
    </row>
    <row r="168" spans="1:10" ht="12.75" hidden="1">
      <c r="A168" s="161" t="s">
        <v>300</v>
      </c>
      <c r="B168" s="40">
        <v>92023</v>
      </c>
      <c r="C168" s="63" t="s">
        <v>64</v>
      </c>
      <c r="D168" s="39" t="s">
        <v>210</v>
      </c>
      <c r="E168" s="63" t="s">
        <v>2</v>
      </c>
      <c r="F168" s="62"/>
      <c r="G168" s="62">
        <v>29.56</v>
      </c>
      <c r="H168" s="26">
        <f t="shared" si="15"/>
        <v>8.867999999999999</v>
      </c>
      <c r="I168" s="34">
        <f t="shared" si="16"/>
        <v>38.428</v>
      </c>
      <c r="J168" s="153">
        <f t="shared" si="17"/>
        <v>0</v>
      </c>
    </row>
    <row r="169" spans="1:10" ht="25.5" hidden="1">
      <c r="A169" s="161" t="s">
        <v>301</v>
      </c>
      <c r="B169" s="40">
        <v>93041</v>
      </c>
      <c r="C169" s="63" t="s">
        <v>64</v>
      </c>
      <c r="D169" s="39" t="s">
        <v>286</v>
      </c>
      <c r="E169" s="63" t="s">
        <v>2</v>
      </c>
      <c r="F169" s="62"/>
      <c r="G169" s="62">
        <v>65.9</v>
      </c>
      <c r="H169" s="26">
        <f t="shared" si="15"/>
        <v>19.77</v>
      </c>
      <c r="I169" s="34">
        <f t="shared" si="16"/>
        <v>85.67</v>
      </c>
      <c r="J169" s="153">
        <f t="shared" si="17"/>
        <v>0</v>
      </c>
    </row>
    <row r="170" spans="1:10" ht="25.5" hidden="1">
      <c r="A170" s="161" t="s">
        <v>302</v>
      </c>
      <c r="B170" s="40">
        <v>93045</v>
      </c>
      <c r="C170" s="63" t="s">
        <v>64</v>
      </c>
      <c r="D170" s="39" t="s">
        <v>287</v>
      </c>
      <c r="E170" s="63" t="s">
        <v>2</v>
      </c>
      <c r="F170" s="62"/>
      <c r="G170" s="62">
        <v>37.09</v>
      </c>
      <c r="H170" s="26">
        <f t="shared" si="15"/>
        <v>11.127</v>
      </c>
      <c r="I170" s="34">
        <f t="shared" si="16"/>
        <v>48.217000000000006</v>
      </c>
      <c r="J170" s="153">
        <f t="shared" si="17"/>
        <v>0</v>
      </c>
    </row>
    <row r="171" spans="1:10" ht="12.75" hidden="1">
      <c r="A171" s="161" t="s">
        <v>303</v>
      </c>
      <c r="B171" s="40">
        <v>97593</v>
      </c>
      <c r="C171" s="63" t="s">
        <v>64</v>
      </c>
      <c r="D171" s="39" t="s">
        <v>211</v>
      </c>
      <c r="E171" s="40" t="s">
        <v>2</v>
      </c>
      <c r="F171" s="68">
        <v>0</v>
      </c>
      <c r="G171" s="68">
        <v>68.62</v>
      </c>
      <c r="H171" s="26">
        <f t="shared" si="15"/>
        <v>20.586000000000002</v>
      </c>
      <c r="I171" s="34">
        <f t="shared" si="16"/>
        <v>89.206</v>
      </c>
      <c r="J171" s="153">
        <f t="shared" si="17"/>
        <v>0</v>
      </c>
    </row>
    <row r="172" spans="1:10" ht="12.75" hidden="1">
      <c r="A172" s="269" t="s">
        <v>138</v>
      </c>
      <c r="B172" s="270"/>
      <c r="C172" s="270"/>
      <c r="D172" s="270"/>
      <c r="E172" s="270"/>
      <c r="F172" s="270"/>
      <c r="G172" s="270"/>
      <c r="H172" s="270"/>
      <c r="I172" s="270"/>
      <c r="J172" s="155">
        <f>SUM(J144:J171)</f>
        <v>0</v>
      </c>
    </row>
    <row r="173" spans="1:10" ht="12.75" hidden="1">
      <c r="A173" s="166"/>
      <c r="B173" s="43"/>
      <c r="C173" s="43"/>
      <c r="D173" s="43"/>
      <c r="E173" s="43"/>
      <c r="F173" s="43"/>
      <c r="G173" s="43"/>
      <c r="H173" s="43"/>
      <c r="I173" s="43"/>
      <c r="J173" s="167"/>
    </row>
    <row r="174" spans="1:10" ht="12.75" hidden="1">
      <c r="A174" s="150" t="s">
        <v>46</v>
      </c>
      <c r="B174" s="49"/>
      <c r="C174" s="49"/>
      <c r="D174" s="50" t="s">
        <v>71</v>
      </c>
      <c r="E174" s="50"/>
      <c r="F174" s="51"/>
      <c r="G174" s="51"/>
      <c r="H174" s="51"/>
      <c r="I174" s="51"/>
      <c r="J174" s="151">
        <f>SUM(J175)</f>
        <v>0</v>
      </c>
    </row>
    <row r="175" spans="1:10" ht="12.75" hidden="1">
      <c r="A175" s="162" t="s">
        <v>22</v>
      </c>
      <c r="B175" s="38">
        <v>270220</v>
      </c>
      <c r="C175" s="38" t="s">
        <v>315</v>
      </c>
      <c r="D175" s="19" t="s">
        <v>7</v>
      </c>
      <c r="E175" s="20" t="s">
        <v>5</v>
      </c>
      <c r="F175" s="45"/>
      <c r="G175" s="45">
        <v>6.03</v>
      </c>
      <c r="H175" s="26">
        <f>0.3*G175</f>
        <v>1.809</v>
      </c>
      <c r="I175" s="34">
        <f>G175+H175</f>
        <v>7.839</v>
      </c>
      <c r="J175" s="153">
        <f>F175*I175</f>
        <v>0</v>
      </c>
    </row>
    <row r="176" spans="1:10" ht="12.75" hidden="1">
      <c r="A176" s="269" t="s">
        <v>47</v>
      </c>
      <c r="B176" s="270"/>
      <c r="C176" s="270"/>
      <c r="D176" s="270"/>
      <c r="E176" s="270"/>
      <c r="F176" s="270"/>
      <c r="G176" s="270"/>
      <c r="H176" s="270"/>
      <c r="I176" s="270"/>
      <c r="J176" s="155">
        <f>SUM(J175)</f>
        <v>0</v>
      </c>
    </row>
    <row r="177" spans="1:10" ht="12.75" hidden="1">
      <c r="A177" s="173"/>
      <c r="B177" s="2"/>
      <c r="C177" s="2"/>
      <c r="D177" s="21"/>
      <c r="E177" s="22"/>
      <c r="F177" s="22"/>
      <c r="G177" s="22"/>
      <c r="H177" s="22"/>
      <c r="I177" s="36"/>
      <c r="J177" s="174"/>
    </row>
    <row r="178" spans="1:10" ht="13.5" thickBot="1">
      <c r="A178" s="280" t="s">
        <v>185</v>
      </c>
      <c r="B178" s="281"/>
      <c r="C178" s="281"/>
      <c r="D178" s="282"/>
      <c r="E178" s="282"/>
      <c r="F178" s="282"/>
      <c r="G178" s="282"/>
      <c r="H178" s="282"/>
      <c r="I178" s="282"/>
      <c r="J178" s="175">
        <f>J92+J84+J77+J66+J54+J50+J22+J16</f>
        <v>132163.24</v>
      </c>
    </row>
  </sheetData>
  <sheetProtection/>
  <mergeCells count="20">
    <mergeCell ref="A178:I178"/>
    <mergeCell ref="A92:I92"/>
    <mergeCell ref="A96:I96"/>
    <mergeCell ref="A114:I114"/>
    <mergeCell ref="A130:I130"/>
    <mergeCell ref="A140:I140"/>
    <mergeCell ref="A172:I172"/>
    <mergeCell ref="A73:I73"/>
    <mergeCell ref="A77:I77"/>
    <mergeCell ref="A84:I84"/>
    <mergeCell ref="A22:I22"/>
    <mergeCell ref="A16:I16"/>
    <mergeCell ref="A176:I176"/>
    <mergeCell ref="A54:I54"/>
    <mergeCell ref="A1:J3"/>
    <mergeCell ref="A50:I50"/>
    <mergeCell ref="A66:I66"/>
    <mergeCell ref="F5:I5"/>
    <mergeCell ref="E6:J6"/>
    <mergeCell ref="E7:J7"/>
  </mergeCells>
  <conditionalFormatting sqref="F176:I176 F96:I96 F95:G95 F105:G105 F114:I114 F140:I141 F130:I130 F154:H154 F10:I10 F22:I22 F149:G152 F107:G109 F111:G111 F113:G113 F156:G165 F167:G171">
    <cfRule type="cellIs" priority="120" dxfId="0" operator="equal" stopIfTrue="1">
      <formula>0</formula>
    </cfRule>
  </conditionalFormatting>
  <conditionalFormatting sqref="F16:I16">
    <cfRule type="cellIs" priority="6" dxfId="0" operator="equal" stopIfTrue="1">
      <formula>0</formula>
    </cfRule>
  </conditionalFormatting>
  <conditionalFormatting sqref="F155:G155">
    <cfRule type="cellIs" priority="5" dxfId="0" operator="equal" stopIfTrue="1">
      <formula>0</formula>
    </cfRule>
  </conditionalFormatting>
  <conditionalFormatting sqref="F106:G106">
    <cfRule type="cellIs" priority="4" dxfId="0" operator="equal" stopIfTrue="1">
      <formula>0</formula>
    </cfRule>
  </conditionalFormatting>
  <conditionalFormatting sqref="F110:G110">
    <cfRule type="cellIs" priority="3" dxfId="0" operator="equal" stopIfTrue="1">
      <formula>0</formula>
    </cfRule>
  </conditionalFormatting>
  <conditionalFormatting sqref="F112:G112">
    <cfRule type="cellIs" priority="2" dxfId="0" operator="equal" stopIfTrue="1">
      <formula>0</formula>
    </cfRule>
  </conditionalFormatting>
  <conditionalFormatting sqref="F166:G166">
    <cfRule type="cellIs" priority="1" dxfId="0" operator="equal" stopIfTrue="1">
      <formula>0</formula>
    </cfRule>
  </conditionalFormatting>
  <printOptions horizontalCentered="1"/>
  <pageMargins left="0.1968503937007874" right="0.1968503937007874" top="0.56" bottom="0.62" header="0.39" footer="0.27"/>
  <pageSetup fitToHeight="0" fitToWidth="1" horizontalDpi="600" verticalDpi="600" orientation="landscape" paperSize="9" scale="83" r:id="rId1"/>
  <headerFooter alignWithMargins="0">
    <oddFooter>&amp;C&amp;F&amp;R&amp;P/&amp;N</oddFooter>
  </headerFooter>
  <rowBreaks count="1" manualBreakCount="1">
    <brk id="1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J25" sqref="J25"/>
    </sheetView>
  </sheetViews>
  <sheetFormatPr defaultColWidth="9.140625" defaultRowHeight="12.75"/>
  <cols>
    <col min="8" max="8" width="13.28125" style="0" customWidth="1"/>
  </cols>
  <sheetData>
    <row r="3" spans="1:11" ht="18" customHeight="1">
      <c r="A3" s="192"/>
      <c r="B3" s="192"/>
      <c r="C3" s="192"/>
      <c r="D3" s="192"/>
      <c r="E3" s="192"/>
      <c r="F3" s="192"/>
      <c r="G3" s="192"/>
      <c r="H3" s="192"/>
      <c r="I3" s="125"/>
      <c r="J3" s="125"/>
      <c r="K3" s="125"/>
    </row>
    <row r="4" spans="1:11" ht="18.75" thickBot="1">
      <c r="A4" s="192"/>
      <c r="B4" s="192"/>
      <c r="C4" s="192"/>
      <c r="D4" s="192"/>
      <c r="E4" s="192"/>
      <c r="F4" s="192"/>
      <c r="G4" s="192"/>
      <c r="H4" s="192"/>
      <c r="I4" s="125"/>
      <c r="J4" s="125"/>
      <c r="K4" s="125"/>
    </row>
    <row r="5" spans="1:11" ht="18">
      <c r="A5" s="193"/>
      <c r="B5" s="286" t="s">
        <v>349</v>
      </c>
      <c r="C5" s="287"/>
      <c r="D5" s="287"/>
      <c r="E5" s="287"/>
      <c r="F5" s="287"/>
      <c r="G5" s="287"/>
      <c r="H5" s="288"/>
      <c r="I5" s="125"/>
      <c r="J5" s="125"/>
      <c r="K5" s="125"/>
    </row>
    <row r="6" spans="1:11" ht="15.75" thickBot="1">
      <c r="A6" s="194"/>
      <c r="B6" s="289"/>
      <c r="C6" s="290"/>
      <c r="D6" s="290"/>
      <c r="E6" s="290"/>
      <c r="F6" s="290"/>
      <c r="G6" s="290"/>
      <c r="H6" s="291"/>
      <c r="I6" s="126"/>
      <c r="J6" s="126"/>
      <c r="K6" s="126"/>
    </row>
    <row r="7" spans="1:11" ht="26.25" customHeight="1">
      <c r="A7" s="183"/>
      <c r="B7" s="292" t="s">
        <v>212</v>
      </c>
      <c r="C7" s="293"/>
      <c r="D7" s="293"/>
      <c r="E7" s="293"/>
      <c r="F7" s="293"/>
      <c r="G7" s="293"/>
      <c r="H7" s="294"/>
      <c r="I7" s="183"/>
      <c r="J7" s="139"/>
      <c r="K7" s="139"/>
    </row>
    <row r="8" spans="1:11" ht="19.5" customHeight="1" thickBot="1">
      <c r="A8" s="127"/>
      <c r="B8" s="295"/>
      <c r="C8" s="296"/>
      <c r="D8" s="296"/>
      <c r="E8" s="296"/>
      <c r="F8" s="296"/>
      <c r="G8" s="296"/>
      <c r="H8" s="297"/>
      <c r="I8" s="126"/>
      <c r="J8" s="126"/>
      <c r="K8" s="126"/>
    </row>
    <row r="9" spans="1:11" ht="15.75">
      <c r="A9" s="128"/>
      <c r="B9" s="184" t="s">
        <v>0</v>
      </c>
      <c r="C9" s="298" t="s">
        <v>213</v>
      </c>
      <c r="D9" s="299"/>
      <c r="E9" s="299"/>
      <c r="F9" s="299"/>
      <c r="G9" s="300"/>
      <c r="H9" s="185" t="s">
        <v>145</v>
      </c>
      <c r="I9" s="128"/>
      <c r="J9" s="128"/>
      <c r="K9" s="128"/>
    </row>
    <row r="10" spans="1:11" ht="15.75">
      <c r="A10" s="128"/>
      <c r="B10" s="129" t="s">
        <v>214</v>
      </c>
      <c r="C10" s="130" t="s">
        <v>215</v>
      </c>
      <c r="D10" s="131"/>
      <c r="E10" s="131"/>
      <c r="F10" s="131"/>
      <c r="G10" s="132"/>
      <c r="H10" s="195">
        <v>0.0808</v>
      </c>
      <c r="I10" s="128"/>
      <c r="J10" s="128"/>
      <c r="K10" s="128"/>
    </row>
    <row r="11" spans="1:11" ht="15">
      <c r="A11" s="128"/>
      <c r="B11" s="133"/>
      <c r="C11" s="134"/>
      <c r="D11" s="135"/>
      <c r="E11" s="135"/>
      <c r="F11" s="135"/>
      <c r="G11" s="136"/>
      <c r="H11" s="196"/>
      <c r="I11" s="128"/>
      <c r="J11" s="128"/>
      <c r="K11" s="128"/>
    </row>
    <row r="12" spans="1:11" ht="15.75">
      <c r="A12" s="128"/>
      <c r="B12" s="129" t="s">
        <v>216</v>
      </c>
      <c r="C12" s="130" t="s">
        <v>217</v>
      </c>
      <c r="D12" s="131"/>
      <c r="E12" s="131"/>
      <c r="F12" s="131"/>
      <c r="G12" s="132"/>
      <c r="H12" s="195">
        <f>ROUND(SUM(H13:H15),4)</f>
        <v>0.0747</v>
      </c>
      <c r="I12" s="128"/>
      <c r="J12" s="128"/>
      <c r="K12" s="128"/>
    </row>
    <row r="13" spans="1:11" ht="15">
      <c r="A13" s="128"/>
      <c r="B13" s="133" t="s">
        <v>218</v>
      </c>
      <c r="C13" s="134" t="s">
        <v>219</v>
      </c>
      <c r="D13" s="135"/>
      <c r="E13" s="135"/>
      <c r="F13" s="135"/>
      <c r="G13" s="136"/>
      <c r="H13" s="196">
        <v>0.04</v>
      </c>
      <c r="I13" s="128"/>
      <c r="J13" s="128"/>
      <c r="K13" s="128"/>
    </row>
    <row r="14" spans="1:11" ht="15">
      <c r="A14" s="128"/>
      <c r="B14" s="133" t="s">
        <v>220</v>
      </c>
      <c r="C14" s="134" t="s">
        <v>221</v>
      </c>
      <c r="D14" s="135"/>
      <c r="E14" s="135"/>
      <c r="F14" s="135"/>
      <c r="G14" s="136"/>
      <c r="H14" s="196">
        <v>0.02</v>
      </c>
      <c r="I14" s="128"/>
      <c r="J14" s="128"/>
      <c r="K14" s="128"/>
    </row>
    <row r="15" spans="1:11" ht="15">
      <c r="A15" s="128"/>
      <c r="B15" s="133" t="s">
        <v>222</v>
      </c>
      <c r="C15" s="134" t="s">
        <v>223</v>
      </c>
      <c r="D15" s="135"/>
      <c r="E15" s="135"/>
      <c r="F15" s="135"/>
      <c r="G15" s="136"/>
      <c r="H15" s="196">
        <v>0.0147</v>
      </c>
      <c r="I15" s="128"/>
      <c r="J15" s="128"/>
      <c r="K15" s="128"/>
    </row>
    <row r="16" spans="1:11" ht="15">
      <c r="A16" s="128"/>
      <c r="B16" s="133"/>
      <c r="C16" s="134"/>
      <c r="D16" s="135"/>
      <c r="E16" s="135"/>
      <c r="F16" s="135"/>
      <c r="G16" s="136"/>
      <c r="H16" s="196"/>
      <c r="I16" s="128"/>
      <c r="J16" s="128"/>
      <c r="K16" s="128"/>
    </row>
    <row r="17" spans="1:11" ht="15.75">
      <c r="A17" s="128"/>
      <c r="B17" s="129" t="s">
        <v>224</v>
      </c>
      <c r="C17" s="130" t="s">
        <v>225</v>
      </c>
      <c r="D17" s="131"/>
      <c r="E17" s="131"/>
      <c r="F17" s="131"/>
      <c r="G17" s="132"/>
      <c r="H17" s="195">
        <f>ROUND(SUM(H18:H21),4)</f>
        <v>0.1065</v>
      </c>
      <c r="I17" s="128"/>
      <c r="J17" s="128"/>
      <c r="K17" s="128"/>
    </row>
    <row r="18" spans="1:11" ht="15">
      <c r="A18" s="128"/>
      <c r="B18" s="133" t="s">
        <v>226</v>
      </c>
      <c r="C18" s="134" t="s">
        <v>227</v>
      </c>
      <c r="D18" s="135"/>
      <c r="E18" s="135"/>
      <c r="F18" s="135"/>
      <c r="G18" s="136"/>
      <c r="H18" s="196">
        <v>0.0065</v>
      </c>
      <c r="I18" s="128"/>
      <c r="J18" s="128"/>
      <c r="K18" s="128"/>
    </row>
    <row r="19" spans="1:11" ht="15">
      <c r="A19" s="128"/>
      <c r="B19" s="133" t="s">
        <v>228</v>
      </c>
      <c r="C19" s="134" t="s">
        <v>229</v>
      </c>
      <c r="D19" s="135"/>
      <c r="E19" s="135"/>
      <c r="F19" s="135"/>
      <c r="G19" s="136"/>
      <c r="H19" s="196">
        <v>0.05</v>
      </c>
      <c r="I19" s="128"/>
      <c r="J19" s="128"/>
      <c r="K19" s="128"/>
    </row>
    <row r="20" spans="1:11" ht="15">
      <c r="A20" s="128"/>
      <c r="B20" s="133" t="s">
        <v>230</v>
      </c>
      <c r="C20" s="134" t="s">
        <v>231</v>
      </c>
      <c r="D20" s="135"/>
      <c r="E20" s="135"/>
      <c r="F20" s="135"/>
      <c r="G20" s="136"/>
      <c r="H20" s="196">
        <v>0.03</v>
      </c>
      <c r="I20" s="128"/>
      <c r="J20" s="128"/>
      <c r="K20" s="128"/>
    </row>
    <row r="21" spans="1:11" ht="15">
      <c r="A21" s="128"/>
      <c r="B21" s="133" t="s">
        <v>232</v>
      </c>
      <c r="C21" s="134" t="s">
        <v>233</v>
      </c>
      <c r="D21" s="135"/>
      <c r="E21" s="135"/>
      <c r="F21" s="135"/>
      <c r="G21" s="136"/>
      <c r="H21" s="196">
        <v>0.02</v>
      </c>
      <c r="I21" s="128"/>
      <c r="J21" s="128"/>
      <c r="K21" s="128"/>
    </row>
    <row r="22" spans="1:11" ht="15">
      <c r="A22" s="128"/>
      <c r="B22" s="133"/>
      <c r="C22" s="134"/>
      <c r="D22" s="135"/>
      <c r="E22" s="135"/>
      <c r="F22" s="135"/>
      <c r="G22" s="136"/>
      <c r="H22" s="196"/>
      <c r="I22" s="128"/>
      <c r="J22" s="128"/>
      <c r="K22" s="128"/>
    </row>
    <row r="23" spans="1:11" ht="15.75">
      <c r="A23" s="128"/>
      <c r="B23" s="137"/>
      <c r="C23" s="301" t="s">
        <v>234</v>
      </c>
      <c r="D23" s="302"/>
      <c r="E23" s="302"/>
      <c r="F23" s="302"/>
      <c r="G23" s="303"/>
      <c r="H23" s="304">
        <f>(((1+H10)*(1+H12))/(1-H17))-1</f>
        <v>0.2999840626748742</v>
      </c>
      <c r="I23" s="128"/>
      <c r="J23" s="128"/>
      <c r="K23" s="128"/>
    </row>
    <row r="24" spans="1:11" ht="16.5" thickBot="1">
      <c r="A24" s="128"/>
      <c r="B24" s="138"/>
      <c r="C24" s="306" t="s">
        <v>235</v>
      </c>
      <c r="D24" s="307"/>
      <c r="E24" s="307"/>
      <c r="F24" s="307"/>
      <c r="G24" s="308"/>
      <c r="H24" s="305"/>
      <c r="I24" s="128"/>
      <c r="J24" s="128"/>
      <c r="K24" s="128"/>
    </row>
  </sheetData>
  <sheetProtection/>
  <mergeCells count="6">
    <mergeCell ref="B5:H6"/>
    <mergeCell ref="B7:H8"/>
    <mergeCell ref="C9:G9"/>
    <mergeCell ref="C23:G23"/>
    <mergeCell ref="H23:H24"/>
    <mergeCell ref="C24:G24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1.7109375" style="0" customWidth="1"/>
    <col min="2" max="2" width="37.140625" style="0" customWidth="1"/>
    <col min="3" max="3" width="12.28125" style="0" customWidth="1"/>
    <col min="4" max="6" width="10.57421875" style="0" customWidth="1"/>
    <col min="7" max="7" width="11.57421875" style="0" customWidth="1"/>
    <col min="8" max="8" width="12.421875" style="0" customWidth="1"/>
    <col min="9" max="10" width="11.140625" style="0" customWidth="1"/>
  </cols>
  <sheetData>
    <row r="2" ht="14.25" customHeight="1" thickBot="1"/>
    <row r="3" spans="1:10" ht="27" customHeight="1" thickBot="1">
      <c r="A3" s="309" t="s">
        <v>139</v>
      </c>
      <c r="B3" s="310"/>
      <c r="C3" s="310"/>
      <c r="D3" s="310"/>
      <c r="E3" s="310"/>
      <c r="F3" s="310"/>
      <c r="G3" s="310"/>
      <c r="H3" s="310"/>
      <c r="I3" s="310"/>
      <c r="J3" s="311"/>
    </row>
    <row r="4" spans="1:10" ht="18.75" customHeight="1">
      <c r="A4" s="316" t="s">
        <v>350</v>
      </c>
      <c r="B4" s="317"/>
      <c r="C4" s="317"/>
      <c r="D4" s="317"/>
      <c r="E4" s="317"/>
      <c r="F4" s="317"/>
      <c r="G4" s="317"/>
      <c r="H4" s="317"/>
      <c r="I4" s="317"/>
      <c r="J4" s="318"/>
    </row>
    <row r="5" spans="1:10" ht="19.5" customHeight="1" thickBot="1">
      <c r="A5" s="89" t="s">
        <v>347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3.5" thickBot="1">
      <c r="A6" s="312" t="s">
        <v>140</v>
      </c>
      <c r="B6" s="312" t="s">
        <v>141</v>
      </c>
      <c r="C6" s="92" t="s">
        <v>142</v>
      </c>
      <c r="D6" s="93" t="s">
        <v>143</v>
      </c>
      <c r="E6" s="313" t="s">
        <v>311</v>
      </c>
      <c r="F6" s="314"/>
      <c r="G6" s="314"/>
      <c r="H6" s="314"/>
      <c r="I6" s="314"/>
      <c r="J6" s="315"/>
    </row>
    <row r="7" spans="1:10" ht="13.5" thickBot="1">
      <c r="A7" s="312"/>
      <c r="B7" s="312"/>
      <c r="C7" s="92" t="s">
        <v>144</v>
      </c>
      <c r="D7" s="186" t="s">
        <v>145</v>
      </c>
      <c r="E7" s="186">
        <v>1</v>
      </c>
      <c r="F7" s="186">
        <v>2</v>
      </c>
      <c r="G7" s="186">
        <v>3</v>
      </c>
      <c r="H7" s="186">
        <v>4</v>
      </c>
      <c r="I7" s="186">
        <v>5</v>
      </c>
      <c r="J7" s="186">
        <v>6</v>
      </c>
    </row>
    <row r="8" spans="1:10" ht="12.75">
      <c r="A8" s="94">
        <v>1</v>
      </c>
      <c r="B8" s="95" t="str">
        <f>'[1]Plan1'!$B$12</f>
        <v>SERVIÇOS PRELIMINARES</v>
      </c>
      <c r="C8" s="96">
        <f>planilha!J12</f>
        <v>4604.91</v>
      </c>
      <c r="D8" s="97">
        <f>(C8*100/C24)</f>
        <v>3.4842593144659584</v>
      </c>
      <c r="E8" s="98">
        <v>1</v>
      </c>
      <c r="F8" s="258"/>
      <c r="G8" s="258"/>
      <c r="H8" s="198"/>
      <c r="I8" s="198"/>
      <c r="J8" s="199"/>
    </row>
    <row r="9" spans="1:10" ht="12.75">
      <c r="A9" s="99">
        <v>2</v>
      </c>
      <c r="B9" s="100" t="s">
        <v>146</v>
      </c>
      <c r="C9" s="101">
        <f>planilha!J17</f>
        <v>529.42</v>
      </c>
      <c r="D9" s="102">
        <f>(C9*100/C24)</f>
        <v>0.4005803731809237</v>
      </c>
      <c r="E9" s="103">
        <v>1</v>
      </c>
      <c r="F9" s="259"/>
      <c r="G9" s="259"/>
      <c r="H9" s="200"/>
      <c r="I9" s="200"/>
      <c r="J9" s="201"/>
    </row>
    <row r="10" spans="1:10" ht="12.75">
      <c r="A10" s="99">
        <v>3</v>
      </c>
      <c r="B10" s="100" t="s">
        <v>322</v>
      </c>
      <c r="C10" s="101">
        <f>planilha!J24</f>
        <v>53635.380000000005</v>
      </c>
      <c r="D10" s="102">
        <f>(C10*100/C24)</f>
        <v>40.58267639322401</v>
      </c>
      <c r="E10" s="103">
        <v>0.7</v>
      </c>
      <c r="F10" s="103">
        <v>0.3</v>
      </c>
      <c r="G10" s="259"/>
      <c r="H10" s="200"/>
      <c r="I10" s="200"/>
      <c r="J10" s="201"/>
    </row>
    <row r="11" spans="1:10" ht="12.75">
      <c r="A11" s="99">
        <v>4</v>
      </c>
      <c r="B11" s="100" t="s">
        <v>154</v>
      </c>
      <c r="C11" s="101">
        <f>planilha!J52</f>
        <v>5610.26</v>
      </c>
      <c r="D11" s="102">
        <f>(C11*100/C24)</f>
        <v>4.244947384764477</v>
      </c>
      <c r="E11" s="103">
        <v>0.2</v>
      </c>
      <c r="F11" s="103">
        <v>0.4</v>
      </c>
      <c r="G11" s="103">
        <v>0.4</v>
      </c>
      <c r="H11" s="200"/>
      <c r="I11" s="200"/>
      <c r="J11" s="201"/>
    </row>
    <row r="12" spans="1:10" ht="12.75" customHeight="1">
      <c r="A12" s="99">
        <v>5</v>
      </c>
      <c r="B12" s="100" t="s">
        <v>4</v>
      </c>
      <c r="C12" s="101">
        <f>planilha!J56</f>
        <v>50120.09</v>
      </c>
      <c r="D12" s="102">
        <f>(C12*100/C24)</f>
        <v>37.92286720573738</v>
      </c>
      <c r="E12" s="259"/>
      <c r="F12" s="103">
        <v>0.4</v>
      </c>
      <c r="G12" s="103">
        <v>0.6</v>
      </c>
      <c r="H12" s="200"/>
      <c r="I12" s="200"/>
      <c r="J12" s="201"/>
    </row>
    <row r="13" spans="1:10" ht="19.5" customHeight="1" hidden="1">
      <c r="A13" s="99">
        <v>6</v>
      </c>
      <c r="B13" s="100" t="s">
        <v>147</v>
      </c>
      <c r="C13" s="101"/>
      <c r="D13" s="102">
        <f>(C13*100/C24)</f>
        <v>0</v>
      </c>
      <c r="E13" s="105"/>
      <c r="F13" s="105"/>
      <c r="G13" s="200"/>
      <c r="H13" s="200"/>
      <c r="I13" s="200"/>
      <c r="J13" s="201"/>
    </row>
    <row r="14" spans="1:10" ht="12.75">
      <c r="A14" s="99">
        <v>6</v>
      </c>
      <c r="B14" s="100" t="s">
        <v>155</v>
      </c>
      <c r="C14" s="101">
        <f>planilha!J75</f>
        <v>2831.35</v>
      </c>
      <c r="D14" s="102">
        <f>(C14*100/C24)</f>
        <v>2.1423127943897255</v>
      </c>
      <c r="E14" s="103">
        <v>1</v>
      </c>
      <c r="F14" s="259"/>
      <c r="G14" s="259"/>
      <c r="H14" s="200"/>
      <c r="I14" s="200"/>
      <c r="J14" s="201"/>
    </row>
    <row r="15" spans="1:10" ht="12.75">
      <c r="A15" s="99">
        <v>7</v>
      </c>
      <c r="B15" s="100" t="s">
        <v>312</v>
      </c>
      <c r="C15" s="101">
        <f>planilha!J79</f>
        <v>8283.050000000001</v>
      </c>
      <c r="D15" s="102">
        <f>(C15*100/C24)</f>
        <v>6.267287333452177</v>
      </c>
      <c r="E15" s="259"/>
      <c r="F15" s="103">
        <v>0.7</v>
      </c>
      <c r="G15" s="103">
        <v>0.3</v>
      </c>
      <c r="H15" s="200"/>
      <c r="I15" s="200"/>
      <c r="J15" s="201"/>
    </row>
    <row r="16" spans="1:10" ht="12.75" hidden="1">
      <c r="A16" s="99">
        <v>9</v>
      </c>
      <c r="B16" s="100" t="s">
        <v>156</v>
      </c>
      <c r="C16" s="101"/>
      <c r="D16" s="102">
        <f>(C16*100/C24)</f>
        <v>0</v>
      </c>
      <c r="E16" s="103">
        <v>0</v>
      </c>
      <c r="F16" s="103">
        <v>0</v>
      </c>
      <c r="G16" s="200"/>
      <c r="H16" s="200"/>
      <c r="I16" s="200"/>
      <c r="J16" s="201"/>
    </row>
    <row r="17" spans="1:10" ht="13.5" thickBot="1">
      <c r="A17" s="99">
        <v>8</v>
      </c>
      <c r="B17" s="100" t="s">
        <v>6</v>
      </c>
      <c r="C17" s="101">
        <f>planilha!J86</f>
        <v>6548.78</v>
      </c>
      <c r="D17" s="102">
        <f>(C17*100/C24)</f>
        <v>4.955069200785331</v>
      </c>
      <c r="E17" s="259"/>
      <c r="F17" s="259"/>
      <c r="G17" s="103">
        <v>1</v>
      </c>
      <c r="H17" s="200"/>
      <c r="I17" s="200"/>
      <c r="J17" s="201"/>
    </row>
    <row r="18" spans="1:10" ht="13.5" hidden="1" thickBot="1">
      <c r="A18" s="99">
        <v>11</v>
      </c>
      <c r="B18" s="100" t="s">
        <v>157</v>
      </c>
      <c r="C18" s="101">
        <f>planilha!J98</f>
        <v>0</v>
      </c>
      <c r="D18" s="102">
        <f>(C18*100/C24)</f>
        <v>0</v>
      </c>
      <c r="E18" s="104"/>
      <c r="F18" s="103">
        <v>0.1</v>
      </c>
      <c r="G18" s="103">
        <v>0.1</v>
      </c>
      <c r="H18" s="103">
        <v>0.2</v>
      </c>
      <c r="I18" s="103">
        <v>0.2</v>
      </c>
      <c r="J18" s="106">
        <v>0.4</v>
      </c>
    </row>
    <row r="19" spans="1:10" ht="13.5" hidden="1" thickBot="1">
      <c r="A19" s="99">
        <v>12</v>
      </c>
      <c r="B19" s="100" t="s">
        <v>158</v>
      </c>
      <c r="C19" s="101">
        <f>planilha!J116</f>
        <v>0</v>
      </c>
      <c r="D19" s="102">
        <f>(C19*100/C24)</f>
        <v>0</v>
      </c>
      <c r="E19" s="105"/>
      <c r="F19" s="103">
        <v>0.1</v>
      </c>
      <c r="G19" s="103">
        <v>0.1</v>
      </c>
      <c r="H19" s="103">
        <v>0.2</v>
      </c>
      <c r="I19" s="103">
        <v>0.2</v>
      </c>
      <c r="J19" s="106">
        <v>0.4</v>
      </c>
    </row>
    <row r="20" spans="1:10" ht="13.5" hidden="1" thickBot="1">
      <c r="A20" s="99">
        <v>13</v>
      </c>
      <c r="B20" s="100" t="s">
        <v>3</v>
      </c>
      <c r="C20" s="101">
        <f>planilha!J132</f>
        <v>0</v>
      </c>
      <c r="D20" s="102">
        <f>(C20*100/C24)</f>
        <v>0</v>
      </c>
      <c r="E20" s="104"/>
      <c r="F20" s="104"/>
      <c r="G20" s="104"/>
      <c r="H20" s="104"/>
      <c r="I20" s="103">
        <v>0.5</v>
      </c>
      <c r="J20" s="106">
        <v>0.5</v>
      </c>
    </row>
    <row r="21" spans="1:10" ht="13.5" hidden="1" thickBot="1">
      <c r="A21" s="99">
        <v>14</v>
      </c>
      <c r="B21" s="100" t="s">
        <v>135</v>
      </c>
      <c r="C21" s="101">
        <f>planilha!J94</f>
        <v>0</v>
      </c>
      <c r="D21" s="102">
        <f>(C21*100/C24)</f>
        <v>0</v>
      </c>
      <c r="E21" s="104"/>
      <c r="F21" s="104"/>
      <c r="G21" s="105"/>
      <c r="H21" s="103">
        <v>0.2</v>
      </c>
      <c r="I21" s="103">
        <v>0.4</v>
      </c>
      <c r="J21" s="106">
        <v>0.4</v>
      </c>
    </row>
    <row r="22" spans="1:10" ht="13.5" hidden="1" thickBot="1">
      <c r="A22" s="99">
        <v>15</v>
      </c>
      <c r="B22" s="100" t="s">
        <v>159</v>
      </c>
      <c r="C22" s="101">
        <f>planilha!J142</f>
        <v>0</v>
      </c>
      <c r="D22" s="102">
        <f>(C22*100/C24)</f>
        <v>0</v>
      </c>
      <c r="E22" s="104"/>
      <c r="F22" s="103">
        <v>0.1</v>
      </c>
      <c r="G22" s="103">
        <v>0.1</v>
      </c>
      <c r="H22" s="103">
        <v>0.2</v>
      </c>
      <c r="I22" s="103">
        <v>0.2</v>
      </c>
      <c r="J22" s="106">
        <v>0.4</v>
      </c>
    </row>
    <row r="23" spans="1:10" ht="13.5" hidden="1" thickBot="1">
      <c r="A23" s="187">
        <v>9</v>
      </c>
      <c r="B23" s="107" t="s">
        <v>71</v>
      </c>
      <c r="C23" s="108">
        <f>planilha!J174</f>
        <v>0</v>
      </c>
      <c r="D23" s="188">
        <f>(C23*100/C24)</f>
        <v>0</v>
      </c>
      <c r="E23" s="206">
        <v>0</v>
      </c>
      <c r="F23" s="206">
        <v>1</v>
      </c>
      <c r="G23" s="207"/>
      <c r="H23" s="207"/>
      <c r="I23" s="207"/>
      <c r="J23" s="208"/>
    </row>
    <row r="24" spans="1:10" ht="13.5" thickBot="1">
      <c r="A24" s="313" t="s">
        <v>148</v>
      </c>
      <c r="B24" s="315"/>
      <c r="C24" s="239">
        <f>SUM(C8:C23)</f>
        <v>132163.24000000002</v>
      </c>
      <c r="D24" s="240">
        <f>SUM(D8:D23)</f>
        <v>99.99999999999999</v>
      </c>
      <c r="E24" s="241"/>
      <c r="F24" s="242"/>
      <c r="G24" s="242"/>
      <c r="H24" s="242"/>
      <c r="I24" s="242"/>
      <c r="J24" s="243"/>
    </row>
    <row r="25" spans="1:10" ht="13.5" thickBot="1">
      <c r="A25" s="109" t="s">
        <v>149</v>
      </c>
      <c r="B25" s="110"/>
      <c r="C25" s="110"/>
      <c r="D25" s="211"/>
      <c r="E25" s="209">
        <f aca="true" t="shared" si="0" ref="E25:J25">SUMPRODUCT(E8:E23,$C$8:$C$23)</f>
        <v>46632.49800000001</v>
      </c>
      <c r="F25" s="111">
        <f t="shared" si="0"/>
        <v>44180.889</v>
      </c>
      <c r="G25" s="237">
        <f t="shared" si="0"/>
        <v>41349.852999999996</v>
      </c>
      <c r="H25" s="202">
        <f t="shared" si="0"/>
        <v>0</v>
      </c>
      <c r="I25" s="202">
        <f t="shared" si="0"/>
        <v>0</v>
      </c>
      <c r="J25" s="202">
        <f t="shared" si="0"/>
        <v>0</v>
      </c>
    </row>
    <row r="26" spans="1:10" ht="13.5" thickBot="1">
      <c r="A26" s="112" t="s">
        <v>150</v>
      </c>
      <c r="B26" s="113"/>
      <c r="C26" s="113"/>
      <c r="D26" s="212"/>
      <c r="E26" s="218">
        <f>(E25/C24)</f>
        <v>0.35284015434246313</v>
      </c>
      <c r="F26" s="219">
        <f>(F25/C24)</f>
        <v>0.3342902988758447</v>
      </c>
      <c r="G26" s="238">
        <f>(G25*100/C24)</f>
        <v>31.2869546781692</v>
      </c>
      <c r="H26" s="203">
        <f>(H25*100/C24)</f>
        <v>0</v>
      </c>
      <c r="I26" s="203">
        <f>(I25*100/C24)</f>
        <v>0</v>
      </c>
      <c r="J26" s="203">
        <f>(J25*100/C24)</f>
        <v>0</v>
      </c>
    </row>
    <row r="27" spans="1:10" ht="12.75">
      <c r="A27" s="114" t="s">
        <v>151</v>
      </c>
      <c r="B27" s="115"/>
      <c r="C27" s="115"/>
      <c r="D27" s="213"/>
      <c r="E27" s="210">
        <f>(E25)</f>
        <v>46632.49800000001</v>
      </c>
      <c r="F27" s="116">
        <f>(E27+F25)</f>
        <v>90813.38700000002</v>
      </c>
      <c r="G27" s="116">
        <f>F27+G25</f>
        <v>132163.24000000002</v>
      </c>
      <c r="H27" s="204"/>
      <c r="I27" s="204"/>
      <c r="J27" s="204"/>
    </row>
    <row r="28" spans="1:10" ht="13.5" thickBot="1">
      <c r="A28" s="117" t="s">
        <v>152</v>
      </c>
      <c r="B28" s="118"/>
      <c r="C28" s="118"/>
      <c r="D28" s="214"/>
      <c r="E28" s="218">
        <f>(E26)</f>
        <v>0.35284015434246313</v>
      </c>
      <c r="F28" s="219">
        <f>(E28+F26)</f>
        <v>0.6871304532183078</v>
      </c>
      <c r="G28" s="219">
        <f>G27/C24</f>
        <v>1</v>
      </c>
      <c r="H28" s="205"/>
      <c r="I28" s="205"/>
      <c r="J28" s="205"/>
    </row>
    <row r="29" spans="1:10" ht="12.75">
      <c r="A29" s="215" t="s">
        <v>153</v>
      </c>
      <c r="B29" s="216"/>
      <c r="C29" s="216"/>
      <c r="D29" s="216"/>
      <c r="E29" s="216"/>
      <c r="F29" s="216"/>
      <c r="G29" s="216"/>
      <c r="H29" s="216"/>
      <c r="I29" s="216"/>
      <c r="J29" s="217"/>
    </row>
    <row r="30" spans="1:10" ht="13.5" thickBot="1">
      <c r="A30" s="189" t="s">
        <v>348</v>
      </c>
      <c r="B30" s="190"/>
      <c r="C30" s="190"/>
      <c r="D30" s="190"/>
      <c r="E30" s="190"/>
      <c r="F30" s="190"/>
      <c r="G30" s="190"/>
      <c r="H30" s="190"/>
      <c r="I30" s="190"/>
      <c r="J30" s="191"/>
    </row>
  </sheetData>
  <sheetProtection/>
  <mergeCells count="6">
    <mergeCell ref="A3:J3"/>
    <mergeCell ref="A6:A7"/>
    <mergeCell ref="B6:B7"/>
    <mergeCell ref="E6:J6"/>
    <mergeCell ref="A24:B24"/>
    <mergeCell ref="A4:J4"/>
  </mergeCells>
  <printOptions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Cristiane</cp:lastModifiedBy>
  <cp:lastPrinted>2021-10-13T20:18:14Z</cp:lastPrinted>
  <dcterms:created xsi:type="dcterms:W3CDTF">2005-05-06T14:48:20Z</dcterms:created>
  <dcterms:modified xsi:type="dcterms:W3CDTF">2021-12-08T20:35:48Z</dcterms:modified>
  <cp:category/>
  <cp:version/>
  <cp:contentType/>
  <cp:contentStatus/>
</cp:coreProperties>
</file>